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268" tabRatio="854"/>
  </bookViews>
  <sheets>
    <sheet name="تاخیرات صورت وضعیت ها" sheetId="15" r:id="rId1"/>
    <sheet name="تاخیرات تعدیل - حالت 1" sheetId="16" r:id="rId2"/>
    <sheet name="تاخیرات تعدیل - حالت 2" sheetId="18" r:id="rId3"/>
    <sheet name="تاخیرات پیش پرداخت قسط 1" sheetId="7" r:id="rId4"/>
    <sheet name="تاخیرات پیش پرداخت قسط 2" sheetId="8" r:id="rId5"/>
    <sheet name="تاخیرات پیش پرداخت قسط 3" sheetId="17" r:id="rId6"/>
    <sheet name="همپوشانی تاخیرات" sheetId="12" r:id="rId7"/>
  </sheets>
  <definedNames>
    <definedName name="_xlnm.Print_Area" localSheetId="3">'تاخیرات پیش پرداخت قسط 1'!$B$4:$H$7</definedName>
    <definedName name="_xlnm.Print_Area" localSheetId="4">'تاخیرات پیش پرداخت قسط 2'!$B$4:$L$7</definedName>
    <definedName name="_xlnm.Print_Area" localSheetId="5">'تاخیرات پیش پرداخت قسط 3'!$B$4:$L$7</definedName>
    <definedName name="_xlnm.Print_Area" localSheetId="1">'تاخیرات تعدیل - حالت 1'!$C$2:$R$38</definedName>
    <definedName name="_xlnm.Print_Area" localSheetId="2">'تاخیرات تعدیل - حالت 2'!$C$2:$R$15</definedName>
    <definedName name="_xlnm.Print_Area" localSheetId="0">'تاخیرات صورت وضعیت ها'!$C$2:$P$24</definedName>
    <definedName name="_xlnm.Print_Area" localSheetId="6">'همپوشانی تاخیرات'!$C$3:$HY$18</definedName>
    <definedName name="_xlnm.Print_Titles" localSheetId="6">'همپوشانی تاخیرات'!$C:$C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0" i="18" l="1"/>
  <c r="F13" i="18"/>
  <c r="G13" i="18" s="1"/>
  <c r="N13" i="18" s="1"/>
  <c r="U14" i="18"/>
  <c r="U13" i="18"/>
  <c r="T14" i="18" s="1"/>
  <c r="J14" i="18" s="1"/>
  <c r="K14" i="18" s="1"/>
  <c r="L14" i="18" s="1"/>
  <c r="P14" i="18" s="1"/>
  <c r="U12" i="18"/>
  <c r="T13" i="18" s="1"/>
  <c r="U11" i="18"/>
  <c r="T12" i="18" s="1"/>
  <c r="J12" i="18" s="1"/>
  <c r="K12" i="18" s="1"/>
  <c r="L12" i="18" s="1"/>
  <c r="P12" i="18" s="1"/>
  <c r="U10" i="18"/>
  <c r="T11" i="18" s="1"/>
  <c r="T10" i="18"/>
  <c r="U9" i="18"/>
  <c r="F26" i="18"/>
  <c r="E26" i="18"/>
  <c r="E22" i="18"/>
  <c r="F14" i="18"/>
  <c r="G14" i="18" s="1"/>
  <c r="N14" i="18" s="1"/>
  <c r="Z12" i="18"/>
  <c r="F12" i="18"/>
  <c r="W12" i="18" s="1"/>
  <c r="F11" i="18"/>
  <c r="W11" i="18" s="1"/>
  <c r="F10" i="18"/>
  <c r="W10" i="18" s="1"/>
  <c r="Z9" i="18"/>
  <c r="J9" i="18"/>
  <c r="K9" i="18" s="1"/>
  <c r="F9" i="18"/>
  <c r="W9" i="18" s="1"/>
  <c r="Z8" i="18"/>
  <c r="Z13" i="18" s="1"/>
  <c r="Q5" i="18"/>
  <c r="C14" i="7"/>
  <c r="C12" i="7"/>
  <c r="I11" i="17"/>
  <c r="K5" i="17"/>
  <c r="D5" i="17"/>
  <c r="I5" i="17"/>
  <c r="G5" i="17"/>
  <c r="C5" i="17"/>
  <c r="H12" i="7"/>
  <c r="G14" i="7"/>
  <c r="G12" i="7"/>
  <c r="F12" i="7"/>
  <c r="P30" i="16"/>
  <c r="T37" i="16"/>
  <c r="J37" i="16" s="1"/>
  <c r="K37" i="16" s="1"/>
  <c r="L37" i="16" s="1"/>
  <c r="P37" i="16" s="1"/>
  <c r="T36" i="16"/>
  <c r="J36" i="16" s="1"/>
  <c r="K36" i="16" s="1"/>
  <c r="L36" i="16" s="1"/>
  <c r="P36" i="16" s="1"/>
  <c r="T31" i="16"/>
  <c r="J31" i="16" s="1"/>
  <c r="K31" i="16" s="1"/>
  <c r="L31" i="16" s="1"/>
  <c r="P31" i="16" s="1"/>
  <c r="T30" i="16"/>
  <c r="J30" i="16" s="1"/>
  <c r="K30" i="16" s="1"/>
  <c r="L30" i="16" s="1"/>
  <c r="T25" i="16"/>
  <c r="J25" i="16" s="1"/>
  <c r="K25" i="16" s="1"/>
  <c r="L25" i="16" s="1"/>
  <c r="P25" i="16" s="1"/>
  <c r="F33" i="16"/>
  <c r="G33" i="16" s="1"/>
  <c r="N33" i="16" s="1"/>
  <c r="F34" i="16"/>
  <c r="Y34" i="16" s="1"/>
  <c r="F35" i="16"/>
  <c r="G35" i="16" s="1"/>
  <c r="N35" i="16" s="1"/>
  <c r="R35" i="16" s="1"/>
  <c r="F36" i="16"/>
  <c r="Y36" i="16" s="1"/>
  <c r="F32" i="16"/>
  <c r="W32" i="16" s="1"/>
  <c r="A31" i="16"/>
  <c r="E31" i="16" s="1"/>
  <c r="W35" i="16"/>
  <c r="U34" i="16"/>
  <c r="T35" i="16" s="1"/>
  <c r="J35" i="16" s="1"/>
  <c r="K35" i="16" s="1"/>
  <c r="L35" i="16" s="1"/>
  <c r="P35" i="16" s="1"/>
  <c r="Y33" i="16"/>
  <c r="U33" i="16"/>
  <c r="T34" i="16" s="1"/>
  <c r="U32" i="16"/>
  <c r="T33" i="16" s="1"/>
  <c r="Y30" i="16"/>
  <c r="Y29" i="16"/>
  <c r="U28" i="16"/>
  <c r="T29" i="16" s="1"/>
  <c r="J29" i="16" s="1"/>
  <c r="K29" i="16" s="1"/>
  <c r="L29" i="16" s="1"/>
  <c r="P29" i="16" s="1"/>
  <c r="Y28" i="16"/>
  <c r="U27" i="16"/>
  <c r="T28" i="16" s="1"/>
  <c r="Y27" i="16"/>
  <c r="U26" i="16"/>
  <c r="T27" i="16" s="1"/>
  <c r="W26" i="16"/>
  <c r="F25" i="16"/>
  <c r="G25" i="16" s="1"/>
  <c r="N25" i="16" s="1"/>
  <c r="R25" i="16" s="1"/>
  <c r="F22" i="16"/>
  <c r="G22" i="16" s="1"/>
  <c r="N22" i="16" s="1"/>
  <c r="F23" i="16"/>
  <c r="G23" i="16" s="1"/>
  <c r="N23" i="16" s="1"/>
  <c r="F24" i="16"/>
  <c r="Y24" i="16" s="1"/>
  <c r="F21" i="16"/>
  <c r="W21" i="16" s="1"/>
  <c r="U23" i="16"/>
  <c r="T24" i="16" s="1"/>
  <c r="J24" i="16" s="1"/>
  <c r="K24" i="16" s="1"/>
  <c r="L24" i="16" s="1"/>
  <c r="P24" i="16" s="1"/>
  <c r="U22" i="16"/>
  <c r="T23" i="16" s="1"/>
  <c r="U21" i="16"/>
  <c r="T22" i="16" s="1"/>
  <c r="F19" i="16"/>
  <c r="W19" i="16" s="1"/>
  <c r="F16" i="16"/>
  <c r="W16" i="16" s="1"/>
  <c r="F17" i="16"/>
  <c r="W17" i="16" s="1"/>
  <c r="F18" i="16"/>
  <c r="Y18" i="16" s="1"/>
  <c r="U18" i="16"/>
  <c r="T19" i="16" s="1"/>
  <c r="J19" i="16" s="1"/>
  <c r="K19" i="16" s="1"/>
  <c r="L19" i="16" s="1"/>
  <c r="P20" i="16" s="1"/>
  <c r="U17" i="16"/>
  <c r="T18" i="16" s="1"/>
  <c r="U16" i="16"/>
  <c r="T17" i="16" s="1"/>
  <c r="F12" i="16"/>
  <c r="W12" i="16" s="1"/>
  <c r="F13" i="16"/>
  <c r="Y13" i="16" s="1"/>
  <c r="F14" i="16"/>
  <c r="Y14" i="16" s="1"/>
  <c r="U14" i="16"/>
  <c r="U13" i="16"/>
  <c r="T14" i="16" s="1"/>
  <c r="U12" i="16"/>
  <c r="T13" i="16" s="1"/>
  <c r="F49" i="16"/>
  <c r="E49" i="16"/>
  <c r="E45" i="16"/>
  <c r="U11" i="16"/>
  <c r="F11" i="16"/>
  <c r="W11" i="16" s="1"/>
  <c r="U10" i="16"/>
  <c r="T11" i="16" s="1"/>
  <c r="F10" i="16"/>
  <c r="Y10" i="16" s="1"/>
  <c r="U9" i="16"/>
  <c r="J9" i="16" s="1"/>
  <c r="F9" i="16"/>
  <c r="W9" i="16" s="1"/>
  <c r="Z8" i="16"/>
  <c r="Z9" i="16" s="1"/>
  <c r="Q5" i="16"/>
  <c r="E35" i="15"/>
  <c r="D35" i="15"/>
  <c r="D31" i="15"/>
  <c r="R23" i="15"/>
  <c r="I23" i="15"/>
  <c r="J23" i="15" s="1"/>
  <c r="N23" i="15" s="1"/>
  <c r="H23" i="15"/>
  <c r="E23" i="15"/>
  <c r="F23" i="15" s="1"/>
  <c r="K23" i="15" s="1"/>
  <c r="L23" i="15" s="1"/>
  <c r="P23" i="15" s="1"/>
  <c r="R21" i="15"/>
  <c r="H21" i="15" s="1"/>
  <c r="I21" i="15" s="1"/>
  <c r="J21" i="15" s="1"/>
  <c r="E21" i="15"/>
  <c r="F21" i="15" s="1"/>
  <c r="R19" i="15"/>
  <c r="H19" i="15" s="1"/>
  <c r="I19" i="15" s="1"/>
  <c r="J19" i="15" s="1"/>
  <c r="E19" i="15"/>
  <c r="F19" i="15" s="1"/>
  <c r="R17" i="15"/>
  <c r="H17" i="15" s="1"/>
  <c r="I17" i="15" s="1"/>
  <c r="J17" i="15" s="1"/>
  <c r="E17" i="15"/>
  <c r="F17" i="15" s="1"/>
  <c r="L15" i="15"/>
  <c r="W14" i="15"/>
  <c r="S14" i="15"/>
  <c r="E14" i="15"/>
  <c r="U14" i="15" s="1"/>
  <c r="L12" i="15"/>
  <c r="U11" i="15"/>
  <c r="S11" i="15"/>
  <c r="R14" i="15" s="1"/>
  <c r="H14" i="15" s="1"/>
  <c r="F11" i="15"/>
  <c r="E11" i="15"/>
  <c r="W11" i="15" s="1"/>
  <c r="S9" i="15"/>
  <c r="R11" i="15" s="1"/>
  <c r="L9" i="15"/>
  <c r="I9" i="15"/>
  <c r="J9" i="15" s="1"/>
  <c r="H9" i="15"/>
  <c r="E9" i="15"/>
  <c r="U9" i="15" s="1"/>
  <c r="X8" i="15"/>
  <c r="X9" i="15" s="1"/>
  <c r="X11" i="15" s="1"/>
  <c r="X14" i="15" s="1"/>
  <c r="O5" i="15"/>
  <c r="E12" i="7"/>
  <c r="W13" i="18" l="1"/>
  <c r="Z14" i="18"/>
  <c r="L9" i="18"/>
  <c r="P9" i="18" s="1"/>
  <c r="W14" i="18"/>
  <c r="G12" i="18"/>
  <c r="N12" i="18" s="1"/>
  <c r="G11" i="18"/>
  <c r="N11" i="18" s="1"/>
  <c r="G9" i="18"/>
  <c r="N9" i="18" s="1"/>
  <c r="R14" i="18"/>
  <c r="R12" i="18"/>
  <c r="J10" i="18"/>
  <c r="G10" i="18"/>
  <c r="J11" i="18"/>
  <c r="Z10" i="18"/>
  <c r="Z11" i="18"/>
  <c r="J13" i="18"/>
  <c r="K13" i="18" s="1"/>
  <c r="L13" i="18" s="1"/>
  <c r="P13" i="18" s="1"/>
  <c r="L5" i="17"/>
  <c r="L6" i="17" s="1"/>
  <c r="P19" i="16"/>
  <c r="G17" i="16"/>
  <c r="N17" i="16" s="1"/>
  <c r="J32" i="16"/>
  <c r="W34" i="16"/>
  <c r="G36" i="16"/>
  <c r="N36" i="16" s="1"/>
  <c r="R36" i="16" s="1"/>
  <c r="G34" i="16"/>
  <c r="N34" i="16" s="1"/>
  <c r="F31" i="16"/>
  <c r="G31" i="16" s="1"/>
  <c r="N31" i="16" s="1"/>
  <c r="R31" i="16" s="1"/>
  <c r="F37" i="16"/>
  <c r="G37" i="16" s="1"/>
  <c r="N37" i="16" s="1"/>
  <c r="R37" i="16" s="1"/>
  <c r="G32" i="16"/>
  <c r="N32" i="16" s="1"/>
  <c r="Y35" i="16"/>
  <c r="W33" i="16"/>
  <c r="W36" i="16"/>
  <c r="J34" i="16"/>
  <c r="Z32" i="16"/>
  <c r="Z33" i="16" s="1"/>
  <c r="Z34" i="16" s="1"/>
  <c r="G18" i="16"/>
  <c r="N18" i="16" s="1"/>
  <c r="W23" i="16"/>
  <c r="Y23" i="16"/>
  <c r="J33" i="16"/>
  <c r="K33" i="16" s="1"/>
  <c r="L33" i="16" s="1"/>
  <c r="P33" i="16" s="1"/>
  <c r="G28" i="16"/>
  <c r="N28" i="16" s="1"/>
  <c r="W27" i="16"/>
  <c r="G27" i="16"/>
  <c r="N27" i="16" s="1"/>
  <c r="J28" i="16"/>
  <c r="G19" i="16"/>
  <c r="G26" i="16"/>
  <c r="N26" i="16" s="1"/>
  <c r="J27" i="16"/>
  <c r="K27" i="16" s="1"/>
  <c r="L27" i="16" s="1"/>
  <c r="P27" i="16" s="1"/>
  <c r="W28" i="16"/>
  <c r="G29" i="16"/>
  <c r="N29" i="16" s="1"/>
  <c r="R29" i="16" s="1"/>
  <c r="G30" i="16"/>
  <c r="N30" i="16" s="1"/>
  <c r="R30" i="16" s="1"/>
  <c r="Z21" i="16"/>
  <c r="J26" i="16"/>
  <c r="K26" i="16" s="1"/>
  <c r="L26" i="16" s="1"/>
  <c r="P26" i="16" s="1"/>
  <c r="Z26" i="16"/>
  <c r="Z27" i="16" s="1"/>
  <c r="Z28" i="16" s="1"/>
  <c r="W29" i="16"/>
  <c r="W30" i="16"/>
  <c r="Y25" i="16"/>
  <c r="W25" i="16"/>
  <c r="Y22" i="16"/>
  <c r="W22" i="16"/>
  <c r="J23" i="16"/>
  <c r="Y17" i="16"/>
  <c r="W18" i="16"/>
  <c r="Y19" i="16"/>
  <c r="G21" i="16"/>
  <c r="N21" i="16" s="1"/>
  <c r="J22" i="16"/>
  <c r="K22" i="16" s="1"/>
  <c r="L22" i="16" s="1"/>
  <c r="P22" i="16" s="1"/>
  <c r="G24" i="16"/>
  <c r="N24" i="16" s="1"/>
  <c r="R24" i="16" s="1"/>
  <c r="J14" i="16"/>
  <c r="J21" i="16"/>
  <c r="K21" i="16" s="1"/>
  <c r="L21" i="16" s="1"/>
  <c r="W24" i="16"/>
  <c r="J18" i="16"/>
  <c r="G10" i="16"/>
  <c r="N10" i="16" s="1"/>
  <c r="G16" i="16"/>
  <c r="N16" i="16" s="1"/>
  <c r="J17" i="16"/>
  <c r="K17" i="16" s="1"/>
  <c r="L17" i="16" s="1"/>
  <c r="P17" i="16" s="1"/>
  <c r="J16" i="16"/>
  <c r="K16" i="16" s="1"/>
  <c r="L16" i="16" s="1"/>
  <c r="Z16" i="16"/>
  <c r="J11" i="16"/>
  <c r="K11" i="16" s="1"/>
  <c r="L11" i="16" s="1"/>
  <c r="P11" i="16" s="1"/>
  <c r="J12" i="16"/>
  <c r="K12" i="16" s="1"/>
  <c r="L12" i="16" s="1"/>
  <c r="P12" i="16" s="1"/>
  <c r="Z12" i="16"/>
  <c r="Z13" i="16" s="1"/>
  <c r="Z14" i="16" s="1"/>
  <c r="G13" i="16"/>
  <c r="N13" i="16" s="1"/>
  <c r="W13" i="16"/>
  <c r="G14" i="16"/>
  <c r="G12" i="16"/>
  <c r="N12" i="16" s="1"/>
  <c r="R12" i="16" s="1"/>
  <c r="J13" i="16"/>
  <c r="K13" i="16" s="1"/>
  <c r="L13" i="16" s="1"/>
  <c r="P13" i="16" s="1"/>
  <c r="W14" i="16"/>
  <c r="G11" i="16"/>
  <c r="N11" i="16" s="1"/>
  <c r="Y11" i="16"/>
  <c r="W10" i="16"/>
  <c r="Z10" i="16"/>
  <c r="K9" i="16"/>
  <c r="L9" i="16" s="1"/>
  <c r="G9" i="16"/>
  <c r="N9" i="16" s="1"/>
  <c r="T10" i="16"/>
  <c r="J10" i="16" s="1"/>
  <c r="K10" i="16" s="1"/>
  <c r="L10" i="16" s="1"/>
  <c r="P10" i="16" s="1"/>
  <c r="I14" i="15"/>
  <c r="J14" i="15" s="1"/>
  <c r="N18" i="15"/>
  <c r="N17" i="15"/>
  <c r="N20" i="15"/>
  <c r="N19" i="15"/>
  <c r="N22" i="15"/>
  <c r="N21" i="15"/>
  <c r="N9" i="15"/>
  <c r="P9" i="15" s="1"/>
  <c r="N10" i="15"/>
  <c r="H11" i="15"/>
  <c r="I11" i="15" s="1"/>
  <c r="J11" i="15" s="1"/>
  <c r="F9" i="15"/>
  <c r="L10" i="15" s="1"/>
  <c r="F14" i="15"/>
  <c r="C21" i="12"/>
  <c r="R9" i="18" l="1"/>
  <c r="K11" i="18"/>
  <c r="L11" i="18" s="1"/>
  <c r="P11" i="18" s="1"/>
  <c r="R11" i="18" s="1"/>
  <c r="K10" i="18"/>
  <c r="L10" i="18" s="1"/>
  <c r="P10" i="18" s="1"/>
  <c r="R13" i="18"/>
  <c r="R26" i="16"/>
  <c r="R33" i="16"/>
  <c r="R13" i="16"/>
  <c r="R10" i="16"/>
  <c r="R32" i="16"/>
  <c r="R11" i="16"/>
  <c r="R27" i="16"/>
  <c r="R17" i="16"/>
  <c r="R22" i="16"/>
  <c r="N14" i="16"/>
  <c r="N15" i="16"/>
  <c r="K23" i="16"/>
  <c r="L23" i="16" s="1"/>
  <c r="P23" i="16" s="1"/>
  <c r="R23" i="16" s="1"/>
  <c r="K28" i="16"/>
  <c r="L28" i="16" s="1"/>
  <c r="P28" i="16" s="1"/>
  <c r="R28" i="16" s="1"/>
  <c r="K14" i="16"/>
  <c r="L14" i="16" s="1"/>
  <c r="K34" i="16"/>
  <c r="L34" i="16" s="1"/>
  <c r="P34" i="16" s="1"/>
  <c r="R34" i="16" s="1"/>
  <c r="K18" i="16"/>
  <c r="L18" i="16" s="1"/>
  <c r="P18" i="16" s="1"/>
  <c r="R18" i="16" s="1"/>
  <c r="K32" i="16"/>
  <c r="L32" i="16" s="1"/>
  <c r="P32" i="16" s="1"/>
  <c r="Z22" i="16"/>
  <c r="Z23" i="16" s="1"/>
  <c r="Z17" i="16"/>
  <c r="Z18" i="16" s="1"/>
  <c r="P21" i="16"/>
  <c r="R21" i="16" s="1"/>
  <c r="P16" i="16"/>
  <c r="R16" i="16" s="1"/>
  <c r="Z11" i="16"/>
  <c r="P9" i="16"/>
  <c r="R9" i="16" s="1"/>
  <c r="N13" i="15"/>
  <c r="N12" i="15"/>
  <c r="P12" i="15"/>
  <c r="P10" i="15"/>
  <c r="L11" i="15"/>
  <c r="N15" i="15"/>
  <c r="P15" i="15" s="1"/>
  <c r="N14" i="15"/>
  <c r="N16" i="15"/>
  <c r="I5" i="8"/>
  <c r="G5" i="8"/>
  <c r="C5" i="8"/>
  <c r="H5" i="7"/>
  <c r="H6" i="7" s="1"/>
  <c r="D10" i="7"/>
  <c r="E5" i="7"/>
  <c r="C5" i="7"/>
  <c r="R10" i="18" l="1"/>
  <c r="P15" i="16"/>
  <c r="P14" i="16"/>
  <c r="R14" i="16"/>
  <c r="N19" i="16"/>
  <c r="R15" i="16"/>
  <c r="P11" i="15"/>
  <c r="L13" i="15"/>
  <c r="L5" i="8"/>
  <c r="L6" i="8" s="1"/>
  <c r="N20" i="16" l="1"/>
  <c r="R20" i="16" s="1"/>
  <c r="R19" i="16"/>
  <c r="L14" i="15"/>
  <c r="P13" i="15"/>
  <c r="P14" i="15" l="1"/>
  <c r="L16" i="15"/>
  <c r="R15" i="18" l="1"/>
  <c r="T15" i="18" s="1"/>
  <c r="P16" i="15"/>
  <c r="L17" i="15"/>
  <c r="P17" i="15" l="1"/>
  <c r="L18" i="15"/>
  <c r="P18" i="15" l="1"/>
  <c r="L19" i="15"/>
  <c r="P19" i="15" l="1"/>
  <c r="L20" i="15"/>
  <c r="P20" i="15" l="1"/>
  <c r="L21" i="15"/>
  <c r="P21" i="15" l="1"/>
  <c r="L22" i="15"/>
  <c r="R38" i="16" l="1"/>
  <c r="T38" i="16" s="1"/>
  <c r="P22" i="15"/>
  <c r="P24" i="15" s="1"/>
  <c r="R24" i="15" s="1"/>
  <c r="K22" i="15"/>
</calcChain>
</file>

<file path=xl/sharedStrings.xml><?xml version="1.0" encoding="utf-8"?>
<sst xmlns="http://schemas.openxmlformats.org/spreadsheetml/2006/main" count="183" uniqueCount="71">
  <si>
    <t>شرح</t>
  </si>
  <si>
    <t>شماره</t>
  </si>
  <si>
    <t>تاریخ واقعی پرداخت</t>
  </si>
  <si>
    <t>فرمول محاسبه</t>
  </si>
  <si>
    <t>تاخیر پرداخت
(A)</t>
  </si>
  <si>
    <t>مدت تمدید
(روز)</t>
  </si>
  <si>
    <t>تاریخ تحویل زمین:</t>
  </si>
  <si>
    <t>تاریخ خاتمه پیمان:</t>
  </si>
  <si>
    <t>ریال</t>
  </si>
  <si>
    <t>روز</t>
  </si>
  <si>
    <t>تاریخ پرداخت 
طبق پیمان</t>
  </si>
  <si>
    <t>مبلغ تجمعی (ریال)</t>
  </si>
  <si>
    <t>دوره صورت وضعیت
C</t>
  </si>
  <si>
    <t>مبلغ پیمان(D):</t>
  </si>
  <si>
    <t>مدت پیمان(E):</t>
  </si>
  <si>
    <t>همپوشانی تاخیرات</t>
  </si>
  <si>
    <t>مدت مجاز 
پرداخت
(روز)</t>
  </si>
  <si>
    <t>تاریخ ارسال صورت وضعیت</t>
  </si>
  <si>
    <t>مبلغ ناخالص دوره (ریال)
B</t>
  </si>
  <si>
    <t>مبلغ پرداختی
(ريال)</t>
  </si>
  <si>
    <t>مبلغ خالص دوره (ریال)
F</t>
  </si>
  <si>
    <t>(F/C)*(E/D)*A</t>
  </si>
  <si>
    <t>جمع کل (ريال)</t>
  </si>
  <si>
    <t>قسط</t>
  </si>
  <si>
    <t>تاریخ تسلیم
ضمانتنامه</t>
  </si>
  <si>
    <t>تاریخ پرداخت طبق پیمان</t>
  </si>
  <si>
    <t>تاخیر در پرداخت
(روز)</t>
  </si>
  <si>
    <t>تاخیرات مجاز (روز)</t>
  </si>
  <si>
    <t>مجموع تاخیرات مجاز ناشی از تاخیر در پرداخت پیش پرداخت (روز):</t>
  </si>
  <si>
    <t>مبلغ قرارداد</t>
  </si>
  <si>
    <t>مدت پیمان</t>
  </si>
  <si>
    <t>مبلغ کل کارکرد آخرین صورت وضعیت قبل از تسلیم ضمانتنامه</t>
  </si>
  <si>
    <t>تاریخ آخرین صورت وضعیت</t>
  </si>
  <si>
    <t>تاریخ دریافت اولین پیش پرداخت</t>
  </si>
  <si>
    <t>تفاضل تاریخ آخرین صورت وضعیت و تاریخ دریافت اولین پیش پرداخت</t>
  </si>
  <si>
    <t>تاخیرات 
مجاز 
(روز)</t>
  </si>
  <si>
    <t xml:space="preserve">مبلغ </t>
  </si>
  <si>
    <t>مبلغ</t>
  </si>
  <si>
    <t>به مدت فوق 25 روز بابت فاضله زمانی فیمابین تاریخ درخواست (1404/07/29) و تاریخ معرفی به بانک (1404/08/24) اضافه خواهد شد 
در مجموع تاخیرات مجاز ناشی از تاخیر در پرداخت قسط دوم پیش پرداخت معادل 25 روز میباشد.</t>
  </si>
  <si>
    <t>تاریخ واقعی پرداخت
به تفکیک 
صورت وضعیت
(ريال)</t>
  </si>
  <si>
    <t>به مدت فوق 14 روز بابت فاضله زمانی فیمابین تاریخ درخواست (1404/07/14) و تاریخ معرفی به بانک (1404/07/29) اضافه خواهد شد 
در مجموع تاخیرات مجاز ناشی از تاخیر در پرداخت قسط اول پیش پرداخت معادل 14 روز میباشد.</t>
  </si>
  <si>
    <t>شماره صورت وضعیت</t>
  </si>
  <si>
    <t>شماره
تعدیل</t>
  </si>
  <si>
    <t>تاریخ ارسال صورت وضعیت تعدیل</t>
  </si>
  <si>
    <t>به مدت فوق 76 روز بابت فاضله زمانی فیمابین تاریخ درخواست (1405/02/13) و تاریخ معرفی به بانک (1405/04/27) اضافه خواهد شد 
در مجموع تاخیرات مجاز ناشی از تاخیر در پرداخت قسط سوم پیش پرداخت معادل 86 روز میباشد.</t>
  </si>
  <si>
    <t>انسداد مسیرهای تردد به کارگاه</t>
  </si>
  <si>
    <t>ابلاغ دستورکار شماره 4 ـ تهیه و اجرای زیرساخت نما</t>
  </si>
  <si>
    <t>تأخیر در ابلاغ قیمت جدید OSB</t>
  </si>
  <si>
    <t>تأخیر در تعیین تکلیف نما</t>
  </si>
  <si>
    <t>فروردین 1405</t>
  </si>
  <si>
    <t>اردیبهشت 1405</t>
  </si>
  <si>
    <t>خرداد 1405</t>
  </si>
  <si>
    <t>تیر 1405</t>
  </si>
  <si>
    <t>مرداد 1405</t>
  </si>
  <si>
    <t>نواقص نقشه‌های برق پروژه</t>
  </si>
  <si>
    <t>تأخیر در ابلاغ دستورکار نمای سقف شیبدار</t>
  </si>
  <si>
    <t>تأخیر در ابلاغ دستورکار عایق صوتی و حرارتی میان پانل‌ها</t>
  </si>
  <si>
    <t>شرایط اضطراری ناشی از جنگ</t>
  </si>
  <si>
    <t>تعطیلات رسمی ناشی از مراسم تشییع</t>
  </si>
  <si>
    <t>اختلال در شبکه بانکی کشور</t>
  </si>
  <si>
    <t>تاخیر در پرداخت قسط سوم پیش پرداخت</t>
  </si>
  <si>
    <t>تأخیر در پرداخت صورت‌وضعیت‌های کارکرد</t>
  </si>
  <si>
    <t>تأخیر در پرداخت صورت‌وضعیت‌های تعدیل</t>
  </si>
  <si>
    <t>شهریور 1405</t>
  </si>
  <si>
    <t>مهر 1405</t>
  </si>
  <si>
    <t>آبان 1405</t>
  </si>
  <si>
    <t>آذر 1405</t>
  </si>
  <si>
    <t xml:space="preserve">نام پروژه: </t>
  </si>
  <si>
    <t xml:space="preserve">کارفرما: </t>
  </si>
  <si>
    <t xml:space="preserve">مشاور: </t>
  </si>
  <si>
    <t xml:space="preserve">پیمانکار: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</si>
</sst>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960429]yyyy/mm/dd;@"/>
    <numFmt numFmtId="165" formatCode="[$-160429]yyyy/mm/dd"/>
    <numFmt numFmtId="166" formatCode="[$-3000401]#,##0"/>
  </numFmts>
  <fonts count="9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rgb="FFFF0000"/>
      <name val="B Nazanin"/>
      <charset val="178"/>
    </font>
    <font>
      <b/>
      <sz val="10"/>
      <color theme="1"/>
      <name val="B Nazanin"/>
      <charset val="178"/>
    </font>
    <font>
      <sz val="12"/>
      <name val="B Nazanin"/>
      <charset val="178"/>
    </font>
    <font>
      <sz val="10"/>
      <color rgb="FF000000"/>
      <name val="Vazir"/>
    </font>
    <font>
      <sz val="10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" fontId="1" fillId="3" borderId="11" xfId="0" applyNumberFormat="1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166" fontId="7" fillId="0" borderId="0" xfId="0" applyNumberFormat="1" applyFont="1"/>
    <xf numFmtId="0" fontId="2" fillId="6" borderId="8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" fontId="3" fillId="6" borderId="16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" fontId="1" fillId="6" borderId="1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readingOrder="2"/>
    </xf>
    <xf numFmtId="3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  <xf numFmtId="3" fontId="6" fillId="0" borderId="1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readingOrder="2"/>
    </xf>
    <xf numFmtId="164" fontId="6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6" borderId="2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 readingOrder="2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5" fontId="1" fillId="0" borderId="0" xfId="0" applyNumberFormat="1" applyFont="1" applyAlignment="1">
      <alignment horizontal="right"/>
    </xf>
    <xf numFmtId="3" fontId="1" fillId="3" borderId="2" xfId="0" applyNumberFormat="1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164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readingOrder="2"/>
    </xf>
    <xf numFmtId="0" fontId="1" fillId="3" borderId="4" xfId="0" applyFont="1" applyFill="1" applyBorder="1" applyAlignment="1">
      <alignment horizontal="center" vertical="center" readingOrder="2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readingOrder="2"/>
    </xf>
    <xf numFmtId="0" fontId="2" fillId="5" borderId="10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3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  <xf numFmtId="164" fontId="1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readingOrder="2"/>
    </xf>
    <xf numFmtId="0" fontId="1" fillId="4" borderId="3" xfId="0" applyFont="1" applyFill="1" applyBorder="1" applyAlignment="1">
      <alignment horizontal="center" vertical="center" readingOrder="2"/>
    </xf>
    <xf numFmtId="0" fontId="1" fillId="4" borderId="4" xfId="0" applyFont="1" applyFill="1" applyBorder="1" applyAlignment="1">
      <alignment horizontal="center" vertical="center" readingOrder="2"/>
    </xf>
    <xf numFmtId="3" fontId="1" fillId="3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readingOrder="2"/>
    </xf>
    <xf numFmtId="164" fontId="1" fillId="3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 readingOrder="2"/>
    </xf>
    <xf numFmtId="0" fontId="1" fillId="0" borderId="21" xfId="0" applyFont="1" applyBorder="1" applyAlignment="1">
      <alignment horizontal="center" vertical="center" wrapText="1" readingOrder="2"/>
    </xf>
    <xf numFmtId="0" fontId="1" fillId="0" borderId="22" xfId="0" applyFont="1" applyBorder="1" applyAlignment="1">
      <alignment horizontal="center" vertical="center" wrapText="1" readingOrder="2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C1:X35"/>
  <sheetViews>
    <sheetView rightToLeft="1" tabSelected="1" view="pageBreakPreview" zoomScaleNormal="115" zoomScaleSheetLayoutView="100" workbookViewId="0">
      <selection activeCell="I9" sqref="I9:I10"/>
    </sheetView>
  </sheetViews>
  <sheetFormatPr defaultColWidth="9.109375" defaultRowHeight="18.600000000000001"/>
  <cols>
    <col min="1" max="2" width="9.109375" style="1"/>
    <col min="3" max="3" width="5" style="1" bestFit="1" customWidth="1"/>
    <col min="4" max="4" width="18.33203125" style="1" bestFit="1" customWidth="1"/>
    <col min="5" max="6" width="17.33203125" style="1" bestFit="1" customWidth="1"/>
    <col min="7" max="7" width="11.109375" style="1" customWidth="1"/>
    <col min="8" max="8" width="8.88671875" style="1" customWidth="1"/>
    <col min="9" max="9" width="7.88671875" style="1" customWidth="1"/>
    <col min="10" max="10" width="11.33203125" style="1" customWidth="1"/>
    <col min="11" max="11" width="16.88671875" style="1" bestFit="1" customWidth="1"/>
    <col min="12" max="12" width="17.33203125" style="1" bestFit="1" customWidth="1"/>
    <col min="13" max="13" width="14.6640625" style="1" customWidth="1"/>
    <col min="14" max="14" width="10.33203125" style="1" customWidth="1"/>
    <col min="15" max="15" width="17.5546875" style="1" customWidth="1"/>
    <col min="16" max="16" width="8.44140625" style="1" customWidth="1"/>
    <col min="17" max="17" width="9.109375" style="1"/>
    <col min="18" max="19" width="11.5546875" style="1" bestFit="1" customWidth="1"/>
    <col min="20" max="20" width="9.109375" style="1"/>
    <col min="21" max="21" width="15.6640625" style="1" bestFit="1" customWidth="1"/>
    <col min="22" max="22" width="9.109375" style="1"/>
    <col min="23" max="23" width="15.5546875" style="1" bestFit="1" customWidth="1"/>
    <col min="24" max="24" width="15.6640625" style="1" bestFit="1" customWidth="1"/>
    <col min="25" max="25" width="20.33203125" style="1" customWidth="1"/>
    <col min="26" max="16384" width="9.109375" style="1"/>
  </cols>
  <sheetData>
    <row r="1" spans="3:24" ht="23.4"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3:24" ht="23.4">
      <c r="C2" s="144" t="s">
        <v>67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3" spans="3:24" ht="20.399999999999999">
      <c r="C3" s="124" t="s">
        <v>68</v>
      </c>
      <c r="D3" s="124"/>
      <c r="E3" s="124"/>
      <c r="F3" s="124"/>
      <c r="G3" s="126" t="s">
        <v>69</v>
      </c>
      <c r="H3" s="126"/>
      <c r="I3" s="126"/>
      <c r="J3" s="126"/>
      <c r="K3" s="126"/>
      <c r="L3" s="126"/>
      <c r="M3" s="125" t="s">
        <v>70</v>
      </c>
      <c r="N3" s="125"/>
      <c r="O3" s="125"/>
      <c r="P3" s="125"/>
    </row>
    <row r="4" spans="3:24" ht="11.25" customHeight="1">
      <c r="C4" s="46"/>
      <c r="D4" s="46"/>
      <c r="E4" s="46"/>
      <c r="F4" s="46"/>
      <c r="G4" s="48"/>
      <c r="H4" s="48"/>
      <c r="I4" s="48"/>
      <c r="J4" s="48"/>
      <c r="K4" s="48"/>
      <c r="L4" s="48"/>
      <c r="M4" s="47"/>
      <c r="N4" s="47"/>
      <c r="O4" s="47"/>
      <c r="P4" s="47"/>
    </row>
    <row r="5" spans="3:24">
      <c r="C5" s="129" t="s">
        <v>6</v>
      </c>
      <c r="D5" s="129"/>
      <c r="E5" s="143">
        <v>45938</v>
      </c>
      <c r="F5" s="143"/>
      <c r="H5" s="45" t="s">
        <v>13</v>
      </c>
      <c r="I5" s="130">
        <v>367800000000</v>
      </c>
      <c r="J5" s="130"/>
      <c r="K5" s="9" t="s">
        <v>8</v>
      </c>
      <c r="L5" s="9"/>
      <c r="M5" s="127" t="s">
        <v>7</v>
      </c>
      <c r="N5" s="127"/>
      <c r="O5" s="128">
        <f>E5+I6-1</f>
        <v>46117</v>
      </c>
      <c r="P5" s="128"/>
    </row>
    <row r="6" spans="3:24">
      <c r="C6" s="163"/>
      <c r="D6" s="163"/>
      <c r="F6" s="45"/>
      <c r="H6" s="15" t="s">
        <v>14</v>
      </c>
      <c r="I6" s="145">
        <v>180</v>
      </c>
      <c r="J6" s="145"/>
      <c r="K6" s="9" t="s">
        <v>9</v>
      </c>
      <c r="L6" s="9"/>
      <c r="M6" s="129"/>
      <c r="N6" s="129"/>
      <c r="O6" s="129"/>
      <c r="P6" s="129"/>
    </row>
    <row r="7" spans="3:24" ht="11.25" customHeight="1" thickBot="1"/>
    <row r="8" spans="3:24" ht="62.25" customHeight="1">
      <c r="C8" s="16" t="s">
        <v>1</v>
      </c>
      <c r="D8" s="17" t="s">
        <v>11</v>
      </c>
      <c r="E8" s="17" t="s">
        <v>18</v>
      </c>
      <c r="F8" s="17" t="s">
        <v>20</v>
      </c>
      <c r="G8" s="17" t="s">
        <v>17</v>
      </c>
      <c r="H8" s="17" t="s">
        <v>12</v>
      </c>
      <c r="I8" s="17" t="s">
        <v>16</v>
      </c>
      <c r="J8" s="17" t="s">
        <v>10</v>
      </c>
      <c r="K8" s="17" t="s">
        <v>19</v>
      </c>
      <c r="L8" s="17" t="s">
        <v>19</v>
      </c>
      <c r="M8" s="17" t="s">
        <v>39</v>
      </c>
      <c r="N8" s="17" t="s">
        <v>4</v>
      </c>
      <c r="O8" s="17" t="s">
        <v>3</v>
      </c>
      <c r="P8" s="18" t="s">
        <v>5</v>
      </c>
      <c r="X8" s="7">
        <f>I5*0.2</f>
        <v>73560000000</v>
      </c>
    </row>
    <row r="9" spans="3:24">
      <c r="C9" s="164">
        <v>1</v>
      </c>
      <c r="D9" s="148">
        <v>3215033929</v>
      </c>
      <c r="E9" s="148">
        <f>D9</f>
        <v>3215033929</v>
      </c>
      <c r="F9" s="148">
        <f>E9*(1-0.1-0.05+0.1)</f>
        <v>3054282232.5499997</v>
      </c>
      <c r="G9" s="150">
        <v>45956</v>
      </c>
      <c r="H9" s="148">
        <f>S9-R9+1</f>
        <v>19</v>
      </c>
      <c r="I9" s="149">
        <f>MAX(20,ROUNDDOWN(PRODUCT((H9*10/30)+10),0))</f>
        <v>20</v>
      </c>
      <c r="J9" s="150">
        <f>G9+I9</f>
        <v>45976</v>
      </c>
      <c r="K9" s="60">
        <v>2732778840</v>
      </c>
      <c r="L9" s="56">
        <f>K9</f>
        <v>2732778840</v>
      </c>
      <c r="M9" s="57">
        <v>45980</v>
      </c>
      <c r="N9" s="13">
        <f>M9-J9</f>
        <v>4</v>
      </c>
      <c r="O9" s="13" t="s">
        <v>21</v>
      </c>
      <c r="P9" s="19">
        <f>(L9/H9)*($I$6/$I$5)*N9</f>
        <v>0.28156045402249508</v>
      </c>
      <c r="R9" s="11">
        <v>45938</v>
      </c>
      <c r="S9" s="11">
        <f>G9</f>
        <v>45956</v>
      </c>
      <c r="U9" s="7">
        <f>E9*(1-0.1-0.05+0.1)</f>
        <v>3054282232.5499997</v>
      </c>
      <c r="W9" s="7">
        <v>0</v>
      </c>
      <c r="X9" s="7">
        <f>$X$8-W9</f>
        <v>73560000000</v>
      </c>
    </row>
    <row r="10" spans="3:24">
      <c r="C10" s="164"/>
      <c r="D10" s="148"/>
      <c r="E10" s="148"/>
      <c r="F10" s="148"/>
      <c r="G10" s="150"/>
      <c r="H10" s="148"/>
      <c r="I10" s="149"/>
      <c r="J10" s="150"/>
      <c r="K10" s="151">
        <v>30017732667</v>
      </c>
      <c r="L10" s="56">
        <f>F9-L9</f>
        <v>321503392.54999971</v>
      </c>
      <c r="M10" s="57">
        <v>46029</v>
      </c>
      <c r="N10" s="13">
        <f>M10-J9</f>
        <v>53</v>
      </c>
      <c r="O10" s="13" t="s">
        <v>21</v>
      </c>
      <c r="P10" s="19">
        <f>(L10/H9)*($I$6/$I$5)*N10</f>
        <v>0.43890306014810643</v>
      </c>
      <c r="R10" s="11"/>
      <c r="S10" s="11"/>
      <c r="U10" s="7"/>
      <c r="W10" s="7"/>
      <c r="X10" s="7"/>
    </row>
    <row r="11" spans="3:24">
      <c r="C11" s="168">
        <v>2</v>
      </c>
      <c r="D11" s="171">
        <v>47685748929</v>
      </c>
      <c r="E11" s="171">
        <f>D11-D9</f>
        <v>44470715000</v>
      </c>
      <c r="F11" s="171">
        <f>E11*(1-0.1-0.05-0.14+0.1)</f>
        <v>36021279150</v>
      </c>
      <c r="G11" s="154">
        <v>46004</v>
      </c>
      <c r="H11" s="171">
        <f t="shared" ref="H11:H14" si="0">S11-R11</f>
        <v>48</v>
      </c>
      <c r="I11" s="157">
        <f>MAX(20,ROUNDDOWN(PRODUCT((H11*10/30)+10),0))</f>
        <v>26</v>
      </c>
      <c r="J11" s="154">
        <f t="shared" ref="J11:J14" si="1">G11+I11</f>
        <v>46030</v>
      </c>
      <c r="K11" s="151"/>
      <c r="L11" s="22">
        <f>K10-L10</f>
        <v>29696229274.450001</v>
      </c>
      <c r="M11" s="23">
        <v>46029</v>
      </c>
      <c r="N11" s="14">
        <v>0</v>
      </c>
      <c r="O11" s="14" t="s">
        <v>21</v>
      </c>
      <c r="P11" s="20">
        <f>(L11/H11)*($I$6/$I$5)*N11</f>
        <v>0</v>
      </c>
      <c r="R11" s="11">
        <f>S9</f>
        <v>45956</v>
      </c>
      <c r="S11" s="11">
        <f>G11</f>
        <v>46004</v>
      </c>
      <c r="U11" s="7">
        <f>E11*(1-0.1-0.05-0.14+0.1)</f>
        <v>36021279150</v>
      </c>
      <c r="W11" s="7">
        <f>E11*0.14</f>
        <v>6225900100.000001</v>
      </c>
      <c r="X11" s="7">
        <f>X9-W11</f>
        <v>67334099900</v>
      </c>
    </row>
    <row r="12" spans="3:24">
      <c r="C12" s="169"/>
      <c r="D12" s="172"/>
      <c r="E12" s="172"/>
      <c r="F12" s="172"/>
      <c r="G12" s="155"/>
      <c r="H12" s="172"/>
      <c r="I12" s="158"/>
      <c r="J12" s="155"/>
      <c r="K12" s="60">
        <v>5000000000</v>
      </c>
      <c r="L12" s="22">
        <f>K12</f>
        <v>5000000000</v>
      </c>
      <c r="M12" s="23">
        <v>46067</v>
      </c>
      <c r="N12" s="14">
        <f>M12-J11</f>
        <v>37</v>
      </c>
      <c r="O12" s="14" t="s">
        <v>21</v>
      </c>
      <c r="P12" s="20">
        <f>(L12/H11)*($I$6/$I$5)*N12</f>
        <v>1.886215334420881</v>
      </c>
      <c r="R12" s="11"/>
      <c r="S12" s="11"/>
      <c r="U12" s="7"/>
      <c r="W12" s="7"/>
      <c r="X12" s="7"/>
    </row>
    <row r="13" spans="3:24">
      <c r="C13" s="170"/>
      <c r="D13" s="173"/>
      <c r="E13" s="173"/>
      <c r="F13" s="173"/>
      <c r="G13" s="156"/>
      <c r="H13" s="173"/>
      <c r="I13" s="159"/>
      <c r="J13" s="156"/>
      <c r="K13" s="152">
        <v>26262491597</v>
      </c>
      <c r="L13" s="22">
        <f>F11-L12-L11</f>
        <v>1325049875.5499992</v>
      </c>
      <c r="M13" s="23">
        <v>46071</v>
      </c>
      <c r="N13" s="14">
        <f>M13-J11</f>
        <v>41</v>
      </c>
      <c r="O13" s="14" t="s">
        <v>21</v>
      </c>
      <c r="P13" s="20">
        <f>(L13/H11)*($I$6/$I$5)*N13</f>
        <v>0.55390543329475905</v>
      </c>
      <c r="R13" s="11"/>
      <c r="S13" s="11"/>
      <c r="U13" s="7"/>
      <c r="W13" s="7"/>
      <c r="X13" s="7"/>
    </row>
    <row r="14" spans="3:24">
      <c r="C14" s="165">
        <v>3</v>
      </c>
      <c r="D14" s="135">
        <v>115839949896</v>
      </c>
      <c r="E14" s="135">
        <f>D14-D11</f>
        <v>68154200967</v>
      </c>
      <c r="F14" s="135">
        <f t="shared" ref="F14" si="2">E14*(1-0.1-0.05-0.14+0.1)</f>
        <v>55204902783.269997</v>
      </c>
      <c r="G14" s="131">
        <v>46040</v>
      </c>
      <c r="H14" s="135">
        <f t="shared" si="0"/>
        <v>36</v>
      </c>
      <c r="I14" s="133">
        <f>MAX(20,ROUNDDOWN(PRODUCT((H14*10/30)+10),0))</f>
        <v>22</v>
      </c>
      <c r="J14" s="131">
        <f t="shared" si="1"/>
        <v>46062</v>
      </c>
      <c r="K14" s="153"/>
      <c r="L14" s="56">
        <f>K13-L13</f>
        <v>24937441721.450001</v>
      </c>
      <c r="M14" s="57">
        <v>46071</v>
      </c>
      <c r="N14" s="13">
        <f>M14-J14</f>
        <v>9</v>
      </c>
      <c r="O14" s="13" t="s">
        <v>21</v>
      </c>
      <c r="P14" s="19">
        <f>(L14/H14)*($I$6/$I$5)*N14</f>
        <v>3.051073620079527</v>
      </c>
      <c r="R14" s="11">
        <f>S11</f>
        <v>46004</v>
      </c>
      <c r="S14" s="11">
        <f>G14</f>
        <v>46040</v>
      </c>
      <c r="U14" s="7">
        <f>E14*(1-0.1-0.05-0.14+0.1)</f>
        <v>55204902783.269997</v>
      </c>
      <c r="W14" s="7">
        <f>E14*0.14</f>
        <v>9541588135.3800011</v>
      </c>
      <c r="X14" s="7">
        <f>X11-W14</f>
        <v>57792511764.619995</v>
      </c>
    </row>
    <row r="15" spans="3:24">
      <c r="C15" s="166"/>
      <c r="D15" s="160"/>
      <c r="E15" s="160"/>
      <c r="F15" s="160"/>
      <c r="G15" s="162"/>
      <c r="H15" s="160"/>
      <c r="I15" s="161"/>
      <c r="J15" s="162"/>
      <c r="K15" s="60">
        <v>26004085611</v>
      </c>
      <c r="L15" s="56">
        <f>K15</f>
        <v>26004085611</v>
      </c>
      <c r="M15" s="57">
        <v>46096</v>
      </c>
      <c r="N15" s="13">
        <f>M15-J14</f>
        <v>34</v>
      </c>
      <c r="O15" s="13" t="s">
        <v>21</v>
      </c>
      <c r="P15" s="19">
        <f>(L15/H14)*($I$6/$I$5)*N15</f>
        <v>12.019289162234911</v>
      </c>
      <c r="R15" s="11"/>
      <c r="S15" s="11"/>
      <c r="U15" s="7"/>
      <c r="W15" s="7"/>
      <c r="X15" s="7"/>
    </row>
    <row r="16" spans="3:24">
      <c r="C16" s="167"/>
      <c r="D16" s="136"/>
      <c r="E16" s="136"/>
      <c r="F16" s="136"/>
      <c r="G16" s="132"/>
      <c r="H16" s="136"/>
      <c r="I16" s="134"/>
      <c r="J16" s="132"/>
      <c r="K16" s="152">
        <v>6000000000</v>
      </c>
      <c r="L16" s="56">
        <f>F14-L14-L15</f>
        <v>4263375450.8199959</v>
      </c>
      <c r="M16" s="57">
        <v>46183</v>
      </c>
      <c r="N16" s="13">
        <f>M16-J14</f>
        <v>121</v>
      </c>
      <c r="O16" s="13" t="s">
        <v>21</v>
      </c>
      <c r="P16" s="19">
        <f>(L16/H14)*($I$6/$I$5)*N16</f>
        <v>7.0128932782656266</v>
      </c>
      <c r="R16" s="11">
        <v>46116</v>
      </c>
      <c r="S16" s="11"/>
      <c r="U16" s="7"/>
      <c r="W16" s="7"/>
      <c r="X16" s="7"/>
    </row>
    <row r="17" spans="3:24">
      <c r="C17" s="168">
        <v>4</v>
      </c>
      <c r="D17" s="171">
        <v>135967137159</v>
      </c>
      <c r="E17" s="171">
        <f>D17-D14</f>
        <v>20127187263</v>
      </c>
      <c r="F17" s="171">
        <f>E17*(1-0.1-0.05-0.14+0.1)</f>
        <v>16303021683.029999</v>
      </c>
      <c r="G17" s="154">
        <v>46088</v>
      </c>
      <c r="H17" s="171">
        <f t="shared" ref="H17:H21" si="3">S17-R17</f>
        <v>61</v>
      </c>
      <c r="I17" s="157">
        <f>MAX(20,ROUNDDOWN(PRODUCT((H17*10/30)+10),0))</f>
        <v>30</v>
      </c>
      <c r="J17" s="154">
        <f t="shared" ref="J17:J21" si="4">G17+I17</f>
        <v>46118</v>
      </c>
      <c r="K17" s="153"/>
      <c r="L17" s="22">
        <f>K16-L16</f>
        <v>1736624549.1800041</v>
      </c>
      <c r="M17" s="23">
        <v>46183</v>
      </c>
      <c r="N17" s="14">
        <f>M17-J17</f>
        <v>65</v>
      </c>
      <c r="O17" s="14" t="s">
        <v>21</v>
      </c>
      <c r="P17" s="20">
        <f>(L17/H17)*($I$6/$I$5)*N17</f>
        <v>0.90562882649185883</v>
      </c>
      <c r="R17" s="11">
        <f>S14</f>
        <v>46040</v>
      </c>
      <c r="S17" s="11">
        <v>46101</v>
      </c>
      <c r="U17" s="62"/>
      <c r="W17" s="62"/>
      <c r="X17" s="62"/>
    </row>
    <row r="18" spans="3:24">
      <c r="C18" s="170"/>
      <c r="D18" s="173"/>
      <c r="E18" s="173"/>
      <c r="F18" s="173"/>
      <c r="G18" s="156"/>
      <c r="H18" s="173"/>
      <c r="I18" s="159"/>
      <c r="J18" s="156"/>
      <c r="K18" s="152">
        <v>20000000000</v>
      </c>
      <c r="L18" s="22">
        <f>F17-L17</f>
        <v>14566397133.849995</v>
      </c>
      <c r="M18" s="23">
        <v>46215</v>
      </c>
      <c r="N18" s="14">
        <f>M18-J17</f>
        <v>97</v>
      </c>
      <c r="O18" s="14" t="s">
        <v>21</v>
      </c>
      <c r="P18" s="20">
        <f>(L18/H17)*($I$6/$I$5)*N18</f>
        <v>11.335869189287697</v>
      </c>
      <c r="R18" s="11"/>
      <c r="S18" s="40"/>
      <c r="U18" s="62"/>
      <c r="W18" s="62"/>
      <c r="X18" s="62"/>
    </row>
    <row r="19" spans="3:24">
      <c r="C19" s="165">
        <v>5</v>
      </c>
      <c r="D19" s="135">
        <v>150553687903</v>
      </c>
      <c r="E19" s="135">
        <f>D19-D17</f>
        <v>14586550744</v>
      </c>
      <c r="F19" s="135">
        <f>E19*(1-0.1-0.05-0.14+0.1)</f>
        <v>11815106102.639999</v>
      </c>
      <c r="G19" s="131">
        <v>46165</v>
      </c>
      <c r="H19" s="135">
        <f t="shared" si="3"/>
        <v>62</v>
      </c>
      <c r="I19" s="133">
        <f>MAX(20,ROUNDDOWN(PRODUCT((H19*10/30)+10),0))</f>
        <v>30</v>
      </c>
      <c r="J19" s="131">
        <f t="shared" si="4"/>
        <v>46195</v>
      </c>
      <c r="K19" s="153"/>
      <c r="L19" s="56">
        <f>K18-L18</f>
        <v>5433602866.1500053</v>
      </c>
      <c r="M19" s="57">
        <v>46215</v>
      </c>
      <c r="N19" s="13">
        <f t="shared" ref="N19:N23" si="5">M19-J19</f>
        <v>20</v>
      </c>
      <c r="O19" s="13" t="s">
        <v>21</v>
      </c>
      <c r="P19" s="19">
        <f>(L19/H19)*($I$6/$I$5)*N19</f>
        <v>0.85780185225753913</v>
      </c>
      <c r="R19" s="11">
        <f>S17</f>
        <v>46101</v>
      </c>
      <c r="S19" s="11">
        <v>46163</v>
      </c>
      <c r="U19" s="62"/>
      <c r="W19" s="62"/>
      <c r="X19" s="62"/>
    </row>
    <row r="20" spans="3:24">
      <c r="C20" s="167"/>
      <c r="D20" s="136"/>
      <c r="E20" s="136"/>
      <c r="F20" s="136"/>
      <c r="G20" s="132"/>
      <c r="H20" s="136"/>
      <c r="I20" s="134"/>
      <c r="J20" s="132"/>
      <c r="K20" s="152">
        <v>15000000000</v>
      </c>
      <c r="L20" s="56">
        <f>F19-L19</f>
        <v>6381503236.489994</v>
      </c>
      <c r="M20" s="57">
        <v>46218</v>
      </c>
      <c r="N20" s="13">
        <f>M20-J19</f>
        <v>23</v>
      </c>
      <c r="O20" s="13" t="s">
        <v>21</v>
      </c>
      <c r="P20" s="19">
        <f>(L20/H19)*($I$6/$I$5)*N20</f>
        <v>1.1585637091980465</v>
      </c>
      <c r="R20" s="11"/>
      <c r="S20" s="11"/>
      <c r="U20" s="62"/>
      <c r="W20" s="62"/>
      <c r="X20" s="62"/>
    </row>
    <row r="21" spans="3:24">
      <c r="C21" s="168">
        <v>6</v>
      </c>
      <c r="D21" s="171">
        <v>232241288078</v>
      </c>
      <c r="E21" s="171">
        <f t="shared" ref="E21" si="6">D21-D19</f>
        <v>81687600175</v>
      </c>
      <c r="F21" s="171">
        <f>E21*(1-0.1-0.05-0.14+0.1)</f>
        <v>66166956141.749992</v>
      </c>
      <c r="G21" s="154">
        <v>46187</v>
      </c>
      <c r="H21" s="171">
        <f t="shared" si="3"/>
        <v>25</v>
      </c>
      <c r="I21" s="157">
        <f>MAX(20,ROUNDDOWN(PRODUCT((H21*10/30)+10),0))</f>
        <v>20</v>
      </c>
      <c r="J21" s="154">
        <f t="shared" si="4"/>
        <v>46207</v>
      </c>
      <c r="K21" s="153"/>
      <c r="L21" s="22">
        <f>K20-L20</f>
        <v>8618496763.510006</v>
      </c>
      <c r="M21" s="23">
        <v>46218</v>
      </c>
      <c r="N21" s="14">
        <f t="shared" si="5"/>
        <v>11</v>
      </c>
      <c r="O21" s="14" t="s">
        <v>21</v>
      </c>
      <c r="P21" s="20">
        <f>(L21/H21)*($I$6/$I$5)*N21</f>
        <v>1.8558590094344549</v>
      </c>
      <c r="R21" s="11">
        <f>S19</f>
        <v>46163</v>
      </c>
      <c r="S21" s="11">
        <v>46188</v>
      </c>
      <c r="U21" s="62"/>
      <c r="W21" s="62"/>
      <c r="X21" s="62"/>
    </row>
    <row r="22" spans="3:24">
      <c r="C22" s="170"/>
      <c r="D22" s="173"/>
      <c r="E22" s="173"/>
      <c r="F22" s="173"/>
      <c r="G22" s="156"/>
      <c r="H22" s="173"/>
      <c r="I22" s="159"/>
      <c r="J22" s="156"/>
      <c r="K22" s="61">
        <f>L22</f>
        <v>57548459378.23999</v>
      </c>
      <c r="L22" s="22">
        <f>F21-L21</f>
        <v>57548459378.23999</v>
      </c>
      <c r="M22" s="23">
        <v>46253</v>
      </c>
      <c r="N22" s="14">
        <f>M22-J21</f>
        <v>46</v>
      </c>
      <c r="O22" s="14" t="s">
        <v>21</v>
      </c>
      <c r="P22" s="20">
        <f>(L22/H21)*($I$6/$I$5)*N22</f>
        <v>51.821777449899628</v>
      </c>
      <c r="R22" s="11"/>
      <c r="S22" s="40"/>
      <c r="U22" s="62"/>
      <c r="W22" s="62"/>
      <c r="X22" s="62"/>
    </row>
    <row r="23" spans="3:24">
      <c r="C23" s="58">
        <v>7</v>
      </c>
      <c r="D23" s="51">
        <v>235176190306</v>
      </c>
      <c r="E23" s="51">
        <f>D23-D21</f>
        <v>2934902228</v>
      </c>
      <c r="F23" s="51">
        <f>E23*(1-0.1-0.05-0.14+0.1)</f>
        <v>2377270804.6799998</v>
      </c>
      <c r="G23" s="57">
        <v>46225</v>
      </c>
      <c r="H23" s="50">
        <f t="shared" ref="H23" si="7">S23-R23</f>
        <v>37</v>
      </c>
      <c r="I23" s="53">
        <f>MAX(20,ROUNDDOWN(PRODUCT((H23*10/30)+10),0))</f>
        <v>22</v>
      </c>
      <c r="J23" s="52">
        <f t="shared" ref="J23" si="8">G23+I23</f>
        <v>46247</v>
      </c>
      <c r="K23" s="60">
        <f>F23</f>
        <v>2377270804.6799998</v>
      </c>
      <c r="L23" s="56">
        <f>K23</f>
        <v>2377270804.6799998</v>
      </c>
      <c r="M23" s="57">
        <v>46253</v>
      </c>
      <c r="N23" s="13">
        <f t="shared" si="5"/>
        <v>6</v>
      </c>
      <c r="O23" s="13" t="s">
        <v>21</v>
      </c>
      <c r="P23" s="19">
        <f>(L23/H23)*($I$6/$I$5)*N23</f>
        <v>0.18866396756862569</v>
      </c>
      <c r="R23" s="11">
        <f>S21</f>
        <v>46188</v>
      </c>
      <c r="S23" s="11">
        <v>46225</v>
      </c>
      <c r="U23" s="62"/>
      <c r="W23" s="62"/>
      <c r="X23" s="62"/>
    </row>
    <row r="24" spans="3:24" ht="20.399999999999999">
      <c r="C24" s="146" t="s">
        <v>22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21">
        <f>SUM(P9:P23)</f>
        <v>93.368004346604152</v>
      </c>
      <c r="R24" s="11">
        <f>R16+P24</f>
        <v>46209.368004346601</v>
      </c>
    </row>
    <row r="29" spans="3:24">
      <c r="D29" s="122">
        <v>45385</v>
      </c>
      <c r="E29" s="122"/>
      <c r="F29" s="49"/>
    </row>
    <row r="30" spans="3:24">
      <c r="D30" s="122">
        <v>45416</v>
      </c>
      <c r="E30" s="122"/>
      <c r="F30" s="49"/>
    </row>
    <row r="31" spans="3:24">
      <c r="D31" s="1">
        <f>D30-D29</f>
        <v>31</v>
      </c>
    </row>
    <row r="33" spans="4:5">
      <c r="D33" s="10">
        <v>46036</v>
      </c>
      <c r="E33" s="10">
        <v>46117</v>
      </c>
    </row>
    <row r="34" spans="4:5">
      <c r="D34" s="10">
        <v>46096</v>
      </c>
      <c r="E34" s="10">
        <v>46274</v>
      </c>
    </row>
    <row r="35" spans="4:5">
      <c r="D35" s="1">
        <f>D34-D33</f>
        <v>60</v>
      </c>
      <c r="E35" s="1">
        <f>E34-E33</f>
        <v>157</v>
      </c>
    </row>
  </sheetData>
  <mergeCells count="70">
    <mergeCell ref="J21:J22"/>
    <mergeCell ref="C24:O24"/>
    <mergeCell ref="D29:E29"/>
    <mergeCell ref="D30:E30"/>
    <mergeCell ref="I19:I20"/>
    <mergeCell ref="J19:J20"/>
    <mergeCell ref="K20:K21"/>
    <mergeCell ref="C21:C22"/>
    <mergeCell ref="D21:D22"/>
    <mergeCell ref="E21:E22"/>
    <mergeCell ref="F21:F22"/>
    <mergeCell ref="G21:G22"/>
    <mergeCell ref="H21:H22"/>
    <mergeCell ref="I21:I22"/>
    <mergeCell ref="C19:C20"/>
    <mergeCell ref="D19:D20"/>
    <mergeCell ref="E19:E20"/>
    <mergeCell ref="F19:F20"/>
    <mergeCell ref="G19:G20"/>
    <mergeCell ref="H19:H20"/>
    <mergeCell ref="K16:K17"/>
    <mergeCell ref="H17:H18"/>
    <mergeCell ref="I17:I18"/>
    <mergeCell ref="J17:J18"/>
    <mergeCell ref="K18:K19"/>
    <mergeCell ref="C17:C18"/>
    <mergeCell ref="D17:D18"/>
    <mergeCell ref="E17:E18"/>
    <mergeCell ref="F17:F18"/>
    <mergeCell ref="G17:G18"/>
    <mergeCell ref="K13:K14"/>
    <mergeCell ref="C14:C16"/>
    <mergeCell ref="D14:D16"/>
    <mergeCell ref="E14:E16"/>
    <mergeCell ref="F14:F16"/>
    <mergeCell ref="G14:G16"/>
    <mergeCell ref="H14:H16"/>
    <mergeCell ref="I14:I16"/>
    <mergeCell ref="J14:J16"/>
    <mergeCell ref="F11:F13"/>
    <mergeCell ref="G11:G13"/>
    <mergeCell ref="H11:H13"/>
    <mergeCell ref="I11:I13"/>
    <mergeCell ref="J11:J13"/>
    <mergeCell ref="C6:D6"/>
    <mergeCell ref="I6:J6"/>
    <mergeCell ref="M6:N6"/>
    <mergeCell ref="O6:P6"/>
    <mergeCell ref="C9:C10"/>
    <mergeCell ref="D9:D10"/>
    <mergeCell ref="E9:E10"/>
    <mergeCell ref="F9:F10"/>
    <mergeCell ref="G9:G10"/>
    <mergeCell ref="H9:H10"/>
    <mergeCell ref="I9:I10"/>
    <mergeCell ref="J9:J10"/>
    <mergeCell ref="K10:K11"/>
    <mergeCell ref="C11:C13"/>
    <mergeCell ref="D11:D13"/>
    <mergeCell ref="E11:E13"/>
    <mergeCell ref="C1:P1"/>
    <mergeCell ref="C2:P2"/>
    <mergeCell ref="C3:F3"/>
    <mergeCell ref="G3:L3"/>
    <mergeCell ref="M3:P3"/>
    <mergeCell ref="C5:D5"/>
    <mergeCell ref="E5:F5"/>
    <mergeCell ref="I5:J5"/>
    <mergeCell ref="M5:N5"/>
    <mergeCell ref="O5:P5"/>
  </mergeCells>
  <printOptions horizontalCentered="1"/>
  <pageMargins left="0.2" right="0.2" top="0.75" bottom="0.75" header="0.3" footer="0.3"/>
  <pageSetup paperSize="9" scale="78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49"/>
  <sheetViews>
    <sheetView rightToLeft="1" view="pageBreakPreview" zoomScaleNormal="115" zoomScaleSheetLayoutView="100" workbookViewId="0">
      <selection activeCell="C3" sqref="C3:G3"/>
    </sheetView>
  </sheetViews>
  <sheetFormatPr defaultColWidth="9.109375" defaultRowHeight="18.600000000000001"/>
  <cols>
    <col min="1" max="1" width="13.88671875" style="1" bestFit="1" customWidth="1"/>
    <col min="2" max="2" width="9.109375" style="1"/>
    <col min="3" max="3" width="5" style="1" bestFit="1" customWidth="1"/>
    <col min="4" max="4" width="6" style="1" customWidth="1"/>
    <col min="5" max="5" width="18.33203125" style="1" bestFit="1" customWidth="1"/>
    <col min="6" max="7" width="17.33203125" style="1" bestFit="1" customWidth="1"/>
    <col min="8" max="8" width="11.109375" style="1" hidden="1" customWidth="1"/>
    <col min="9" max="9" width="11.109375" style="1" customWidth="1"/>
    <col min="10" max="10" width="8.88671875" style="1" customWidth="1"/>
    <col min="11" max="11" width="7.88671875" style="1" customWidth="1"/>
    <col min="12" max="12" width="11.33203125" style="1" customWidth="1"/>
    <col min="13" max="13" width="16.88671875" style="1" bestFit="1" customWidth="1"/>
    <col min="14" max="14" width="17.33203125" style="1" bestFit="1" customWidth="1"/>
    <col min="15" max="15" width="14.6640625" style="1" customWidth="1"/>
    <col min="16" max="16" width="10.33203125" style="1" customWidth="1"/>
    <col min="17" max="17" width="17.5546875" style="1" customWidth="1"/>
    <col min="18" max="18" width="8.44140625" style="1" customWidth="1"/>
    <col min="19" max="19" width="9.109375" style="1"/>
    <col min="20" max="21" width="11.5546875" style="1" bestFit="1" customWidth="1"/>
    <col min="22" max="22" width="9.109375" style="1"/>
    <col min="23" max="23" width="15.6640625" style="1" bestFit="1" customWidth="1"/>
    <col min="24" max="24" width="9.109375" style="1"/>
    <col min="25" max="25" width="15.5546875" style="1" bestFit="1" customWidth="1"/>
    <col min="26" max="26" width="15.6640625" style="1" bestFit="1" customWidth="1"/>
    <col min="27" max="27" width="20.33203125" style="1" customWidth="1"/>
    <col min="28" max="16384" width="9.109375" style="1"/>
  </cols>
  <sheetData>
    <row r="1" spans="3:26" ht="23.4"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3:26" ht="23.4">
      <c r="C2" s="144" t="s">
        <v>67</v>
      </c>
      <c r="D2" s="144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3:26" ht="20.399999999999999">
      <c r="C3" s="124" t="s">
        <v>68</v>
      </c>
      <c r="D3" s="124"/>
      <c r="E3" s="124"/>
      <c r="F3" s="124"/>
      <c r="G3" s="124"/>
      <c r="H3" s="126" t="s">
        <v>69</v>
      </c>
      <c r="I3" s="126"/>
      <c r="J3" s="126"/>
      <c r="K3" s="126"/>
      <c r="L3" s="126"/>
      <c r="M3" s="126"/>
      <c r="N3" s="126"/>
      <c r="O3" s="125" t="s">
        <v>70</v>
      </c>
      <c r="P3" s="125"/>
      <c r="Q3" s="125"/>
      <c r="R3" s="125"/>
    </row>
    <row r="4" spans="3:26" ht="11.25" customHeight="1">
      <c r="C4" s="46"/>
      <c r="D4" s="46"/>
      <c r="E4" s="46"/>
      <c r="F4" s="46"/>
      <c r="G4" s="46"/>
      <c r="H4" s="48"/>
      <c r="I4" s="48"/>
      <c r="J4" s="48"/>
      <c r="K4" s="48"/>
      <c r="L4" s="48"/>
      <c r="M4" s="48"/>
      <c r="N4" s="48"/>
      <c r="O4" s="47"/>
      <c r="P4" s="47"/>
      <c r="Q4" s="47"/>
      <c r="R4" s="47"/>
    </row>
    <row r="5" spans="3:26">
      <c r="C5" s="129" t="s">
        <v>6</v>
      </c>
      <c r="D5" s="129"/>
      <c r="E5" s="129"/>
      <c r="F5" s="143">
        <v>45938</v>
      </c>
      <c r="G5" s="143"/>
      <c r="J5" s="45" t="s">
        <v>13</v>
      </c>
      <c r="K5" s="130">
        <v>367800000000</v>
      </c>
      <c r="L5" s="130"/>
      <c r="M5" s="9" t="s">
        <v>8</v>
      </c>
      <c r="N5" s="9"/>
      <c r="O5" s="127" t="s">
        <v>7</v>
      </c>
      <c r="P5" s="127"/>
      <c r="Q5" s="128">
        <f>F5+K6-1</f>
        <v>46117</v>
      </c>
      <c r="R5" s="128"/>
    </row>
    <row r="6" spans="3:26">
      <c r="C6" s="163"/>
      <c r="D6" s="163"/>
      <c r="E6" s="163"/>
      <c r="G6" s="45"/>
      <c r="J6" s="15" t="s">
        <v>14</v>
      </c>
      <c r="K6" s="145">
        <v>180</v>
      </c>
      <c r="L6" s="145"/>
      <c r="M6" s="9" t="s">
        <v>9</v>
      </c>
      <c r="N6" s="9"/>
      <c r="O6" s="129"/>
      <c r="P6" s="129"/>
      <c r="Q6" s="129"/>
      <c r="R6" s="129"/>
    </row>
    <row r="7" spans="3:26" ht="11.25" customHeight="1" thickBot="1"/>
    <row r="8" spans="3:26" ht="62.25" customHeight="1">
      <c r="C8" s="16" t="s">
        <v>42</v>
      </c>
      <c r="D8" s="66" t="s">
        <v>41</v>
      </c>
      <c r="E8" s="17" t="s">
        <v>11</v>
      </c>
      <c r="F8" s="17" t="s">
        <v>18</v>
      </c>
      <c r="G8" s="17" t="s">
        <v>20</v>
      </c>
      <c r="H8" s="17" t="s">
        <v>17</v>
      </c>
      <c r="I8" s="17" t="s">
        <v>43</v>
      </c>
      <c r="J8" s="17" t="s">
        <v>12</v>
      </c>
      <c r="K8" s="17" t="s">
        <v>16</v>
      </c>
      <c r="L8" s="17" t="s">
        <v>10</v>
      </c>
      <c r="M8" s="17" t="s">
        <v>19</v>
      </c>
      <c r="N8" s="17" t="s">
        <v>19</v>
      </c>
      <c r="O8" s="17" t="s">
        <v>39</v>
      </c>
      <c r="P8" s="17" t="s">
        <v>4</v>
      </c>
      <c r="Q8" s="17" t="s">
        <v>3</v>
      </c>
      <c r="R8" s="18" t="s">
        <v>5</v>
      </c>
      <c r="Z8" s="7">
        <f>K5*0.2</f>
        <v>73560000000</v>
      </c>
    </row>
    <row r="9" spans="3:26">
      <c r="C9" s="165">
        <v>1</v>
      </c>
      <c r="D9" s="67">
        <v>1</v>
      </c>
      <c r="E9" s="56">
        <v>107478110</v>
      </c>
      <c r="F9" s="56">
        <f>E9</f>
        <v>107478110</v>
      </c>
      <c r="G9" s="56">
        <f>F9*(1-0.1-0.05+0.1)</f>
        <v>102104204.5</v>
      </c>
      <c r="H9" s="63">
        <v>45956</v>
      </c>
      <c r="I9" s="73">
        <v>46062</v>
      </c>
      <c r="J9" s="56">
        <f>U9-T9+1</f>
        <v>19</v>
      </c>
      <c r="K9" s="59">
        <f>MAX(20,ROUNDDOWN(PRODUCT((J9*10/30)+10),0))</f>
        <v>20</v>
      </c>
      <c r="L9" s="57">
        <f>I9+K9</f>
        <v>46082</v>
      </c>
      <c r="M9" s="175">
        <v>11396714417</v>
      </c>
      <c r="N9" s="56">
        <f>G9</f>
        <v>102104204.5</v>
      </c>
      <c r="O9" s="57">
        <v>46162</v>
      </c>
      <c r="P9" s="13">
        <f>O9-L9</f>
        <v>80</v>
      </c>
      <c r="Q9" s="13" t="s">
        <v>21</v>
      </c>
      <c r="R9" s="19">
        <f>(N9/J9)*($K$6/$K$5)*P9</f>
        <v>0.21039760522022838</v>
      </c>
      <c r="T9" s="11">
        <v>45938</v>
      </c>
      <c r="U9" s="11">
        <f t="shared" ref="U9:U14" si="0">H9</f>
        <v>45956</v>
      </c>
      <c r="W9" s="7">
        <f>F9*(1-0.1-0.05+0.1)</f>
        <v>102104204.5</v>
      </c>
      <c r="Y9" s="7">
        <v>0</v>
      </c>
      <c r="Z9" s="7">
        <f>$Z$8-Y9</f>
        <v>73560000000</v>
      </c>
    </row>
    <row r="10" spans="3:26">
      <c r="C10" s="166"/>
      <c r="D10" s="69">
        <v>2</v>
      </c>
      <c r="E10" s="50">
        <v>1427250532</v>
      </c>
      <c r="F10" s="50">
        <f>E10-E9</f>
        <v>1319772422</v>
      </c>
      <c r="G10" s="50">
        <f t="shared" ref="G10:G31" si="1">F10*(1-0.1-0.05+0.1)</f>
        <v>1253783800.8999999</v>
      </c>
      <c r="H10" s="65">
        <v>46004</v>
      </c>
      <c r="I10" s="73">
        <v>46062</v>
      </c>
      <c r="J10" s="50">
        <f t="shared" ref="J10:J11" si="2">U10-T10</f>
        <v>48</v>
      </c>
      <c r="K10" s="59">
        <f t="shared" ref="K10:K37" si="3">MAX(20,ROUNDDOWN(PRODUCT((J10*10/30)+10),0))</f>
        <v>26</v>
      </c>
      <c r="L10" s="57">
        <f t="shared" ref="L10:L37" si="4">I10+K10</f>
        <v>46088</v>
      </c>
      <c r="M10" s="176"/>
      <c r="N10" s="56">
        <f t="shared" ref="N10:N37" si="5">G10</f>
        <v>1253783800.8999999</v>
      </c>
      <c r="O10" s="57">
        <v>46162</v>
      </c>
      <c r="P10" s="13">
        <f t="shared" ref="P10:P14" si="6">O10-L10</f>
        <v>74</v>
      </c>
      <c r="Q10" s="13" t="s">
        <v>21</v>
      </c>
      <c r="R10" s="19">
        <f t="shared" ref="R10:R37" si="7">(N10/J10)*($K$6/$K$5)*P10</f>
        <v>0.94596249252243048</v>
      </c>
      <c r="T10" s="11">
        <f>U9</f>
        <v>45956</v>
      </c>
      <c r="U10" s="11">
        <f t="shared" si="0"/>
        <v>46004</v>
      </c>
      <c r="W10" s="7">
        <f>F10*(1-0.1-0.05-0.14+0.1)</f>
        <v>1069015661.8199999</v>
      </c>
      <c r="Y10" s="7">
        <f>F10*0.14</f>
        <v>184768139.08000001</v>
      </c>
      <c r="Z10" s="7">
        <f>Z9-Y10</f>
        <v>73375231860.919998</v>
      </c>
    </row>
    <row r="11" spans="3:26">
      <c r="C11" s="167"/>
      <c r="D11" s="69">
        <v>3</v>
      </c>
      <c r="E11" s="50">
        <v>1798622260</v>
      </c>
      <c r="F11" s="50">
        <f>E11-E10</f>
        <v>371371728</v>
      </c>
      <c r="G11" s="50">
        <f t="shared" si="1"/>
        <v>352803141.59999996</v>
      </c>
      <c r="H11" s="65">
        <v>46040</v>
      </c>
      <c r="I11" s="73">
        <v>46062</v>
      </c>
      <c r="J11" s="50">
        <f t="shared" si="2"/>
        <v>36</v>
      </c>
      <c r="K11" s="59">
        <f t="shared" si="3"/>
        <v>22</v>
      </c>
      <c r="L11" s="57">
        <f t="shared" si="4"/>
        <v>46084</v>
      </c>
      <c r="M11" s="176"/>
      <c r="N11" s="56">
        <f t="shared" si="5"/>
        <v>352803141.59999996</v>
      </c>
      <c r="O11" s="57">
        <v>46162</v>
      </c>
      <c r="P11" s="13">
        <f t="shared" si="6"/>
        <v>78</v>
      </c>
      <c r="Q11" s="13" t="s">
        <v>21</v>
      </c>
      <c r="R11" s="19">
        <f t="shared" si="7"/>
        <v>0.37409794786296896</v>
      </c>
      <c r="T11" s="11">
        <f>U10</f>
        <v>46004</v>
      </c>
      <c r="U11" s="11">
        <f t="shared" si="0"/>
        <v>46040</v>
      </c>
      <c r="W11" s="7">
        <f>F11*(1-0.1-0.05-0.14+0.1)</f>
        <v>300811099.68000001</v>
      </c>
      <c r="Y11" s="7">
        <f>F11*0.14</f>
        <v>51992041.920000002</v>
      </c>
      <c r="Z11" s="7">
        <f>Z10-Y11</f>
        <v>73323239819</v>
      </c>
    </row>
    <row r="12" spans="3:26">
      <c r="C12" s="168">
        <v>2</v>
      </c>
      <c r="D12" s="70">
        <v>1</v>
      </c>
      <c r="E12" s="22">
        <v>324704201</v>
      </c>
      <c r="F12" s="54">
        <f t="shared" ref="F12:F13" si="8">E12-E9</f>
        <v>217226091</v>
      </c>
      <c r="G12" s="22">
        <f>F12*(1-0.1-0.05+0.1)</f>
        <v>206364786.44999999</v>
      </c>
      <c r="H12" s="71">
        <v>45956</v>
      </c>
      <c r="I12" s="74">
        <v>46096</v>
      </c>
      <c r="J12" s="22">
        <f>U12-T12+1</f>
        <v>19</v>
      </c>
      <c r="K12" s="72">
        <f t="shared" si="3"/>
        <v>20</v>
      </c>
      <c r="L12" s="23">
        <f t="shared" si="4"/>
        <v>46116</v>
      </c>
      <c r="M12" s="176"/>
      <c r="N12" s="22">
        <f t="shared" si="5"/>
        <v>206364786.44999999</v>
      </c>
      <c r="O12" s="23">
        <v>46162</v>
      </c>
      <c r="P12" s="14">
        <f t="shared" si="6"/>
        <v>46</v>
      </c>
      <c r="Q12" s="14" t="s">
        <v>21</v>
      </c>
      <c r="R12" s="20">
        <f t="shared" si="7"/>
        <v>0.24451223946166392</v>
      </c>
      <c r="T12" s="11">
        <v>45938</v>
      </c>
      <c r="U12" s="11">
        <f t="shared" si="0"/>
        <v>45956</v>
      </c>
      <c r="W12" s="7">
        <f>F12*(1-0.1-0.05+0.1)</f>
        <v>206364786.44999999</v>
      </c>
      <c r="Y12" s="7">
        <v>0</v>
      </c>
      <c r="Z12" s="7">
        <f>$Z$8-Y12</f>
        <v>73560000000</v>
      </c>
    </row>
    <row r="13" spans="3:26">
      <c r="C13" s="169"/>
      <c r="D13" s="68">
        <v>2</v>
      </c>
      <c r="E13" s="54">
        <v>4432687214</v>
      </c>
      <c r="F13" s="54">
        <f t="shared" si="8"/>
        <v>3005436682</v>
      </c>
      <c r="G13" s="54">
        <f t="shared" si="1"/>
        <v>2855164847.9000001</v>
      </c>
      <c r="H13" s="64">
        <v>46004</v>
      </c>
      <c r="I13" s="74">
        <v>46096</v>
      </c>
      <c r="J13" s="54">
        <f t="shared" ref="J13:J14" si="9">U13-T13</f>
        <v>48</v>
      </c>
      <c r="K13" s="72">
        <f t="shared" si="3"/>
        <v>26</v>
      </c>
      <c r="L13" s="23">
        <f t="shared" si="4"/>
        <v>46122</v>
      </c>
      <c r="M13" s="176"/>
      <c r="N13" s="22">
        <f t="shared" si="5"/>
        <v>2855164847.9000001</v>
      </c>
      <c r="O13" s="23">
        <v>46162</v>
      </c>
      <c r="P13" s="14">
        <f t="shared" si="6"/>
        <v>40</v>
      </c>
      <c r="Q13" s="14" t="s">
        <v>21</v>
      </c>
      <c r="R13" s="20">
        <f t="shared" si="7"/>
        <v>1.1644228580342577</v>
      </c>
      <c r="T13" s="11">
        <f>U12</f>
        <v>45956</v>
      </c>
      <c r="U13" s="11">
        <f t="shared" si="0"/>
        <v>46004</v>
      </c>
      <c r="W13" s="7">
        <f>F13*(1-0.1-0.05-0.14+0.1)</f>
        <v>2434403712.4199996</v>
      </c>
      <c r="Y13" s="7">
        <f>F13*0.14</f>
        <v>420761135.48000002</v>
      </c>
      <c r="Z13" s="7">
        <f>Z12-Y13</f>
        <v>73139238864.520004</v>
      </c>
    </row>
    <row r="14" spans="3:26">
      <c r="C14" s="169"/>
      <c r="D14" s="180">
        <v>3</v>
      </c>
      <c r="E14" s="171">
        <v>10572500979</v>
      </c>
      <c r="F14" s="171">
        <f>E14-E11</f>
        <v>8773878719</v>
      </c>
      <c r="G14" s="171">
        <f t="shared" si="1"/>
        <v>8335184783.0499992</v>
      </c>
      <c r="H14" s="154">
        <v>46040</v>
      </c>
      <c r="I14" s="182">
        <v>46096</v>
      </c>
      <c r="J14" s="171">
        <f t="shared" si="9"/>
        <v>36</v>
      </c>
      <c r="K14" s="157">
        <f t="shared" si="3"/>
        <v>22</v>
      </c>
      <c r="L14" s="154">
        <f t="shared" si="4"/>
        <v>46118</v>
      </c>
      <c r="M14" s="177"/>
      <c r="N14" s="22">
        <f>M9-N9-N10-N11-N12-N13</f>
        <v>6626493635.6499996</v>
      </c>
      <c r="O14" s="23">
        <v>46162</v>
      </c>
      <c r="P14" s="14">
        <f t="shared" si="6"/>
        <v>44</v>
      </c>
      <c r="Q14" s="14" t="s">
        <v>21</v>
      </c>
      <c r="R14" s="20">
        <f t="shared" si="7"/>
        <v>3.9636449152881994</v>
      </c>
      <c r="T14" s="11">
        <f>U13</f>
        <v>46004</v>
      </c>
      <c r="U14" s="11">
        <f t="shared" si="0"/>
        <v>46040</v>
      </c>
      <c r="W14" s="7">
        <f>F14*(1-0.1-0.05-0.14+0.1)</f>
        <v>7106841762.3899994</v>
      </c>
      <c r="Y14" s="7">
        <f>F14*0.14</f>
        <v>1228343020.6600001</v>
      </c>
      <c r="Z14" s="7">
        <f>Z13-Y14</f>
        <v>71910895843.860001</v>
      </c>
    </row>
    <row r="15" spans="3:26">
      <c r="C15" s="170"/>
      <c r="D15" s="181"/>
      <c r="E15" s="173"/>
      <c r="F15" s="173"/>
      <c r="G15" s="173"/>
      <c r="H15" s="156"/>
      <c r="I15" s="183"/>
      <c r="J15" s="173"/>
      <c r="K15" s="159"/>
      <c r="L15" s="156"/>
      <c r="M15" s="175">
        <v>3166683357</v>
      </c>
      <c r="N15" s="22">
        <f>G14-N14</f>
        <v>1708691147.3999996</v>
      </c>
      <c r="O15" s="23">
        <v>46162</v>
      </c>
      <c r="P15" s="14">
        <f>O15-L14</f>
        <v>44</v>
      </c>
      <c r="Q15" s="14"/>
      <c r="R15" s="20">
        <f>(N15/J14)*($K$6/$K$5)*P15</f>
        <v>1.0220556074714515</v>
      </c>
      <c r="T15" s="11"/>
      <c r="U15" s="11"/>
      <c r="W15" s="7"/>
      <c r="Y15" s="7"/>
      <c r="Z15" s="7"/>
    </row>
    <row r="16" spans="3:26">
      <c r="C16" s="165">
        <v>3</v>
      </c>
      <c r="D16" s="67">
        <v>1</v>
      </c>
      <c r="E16" s="56">
        <v>324704201</v>
      </c>
      <c r="F16" s="50">
        <f>E16-E12</f>
        <v>0</v>
      </c>
      <c r="G16" s="56">
        <f>F16*(1-0.1-0.05+0.1)</f>
        <v>0</v>
      </c>
      <c r="H16" s="63">
        <v>45956</v>
      </c>
      <c r="I16" s="73">
        <v>46141</v>
      </c>
      <c r="J16" s="56">
        <f>U16-T16+1</f>
        <v>19</v>
      </c>
      <c r="K16" s="59">
        <f t="shared" si="3"/>
        <v>20</v>
      </c>
      <c r="L16" s="57">
        <f t="shared" si="4"/>
        <v>46161</v>
      </c>
      <c r="M16" s="176"/>
      <c r="N16" s="56">
        <f t="shared" si="5"/>
        <v>0</v>
      </c>
      <c r="O16" s="57">
        <v>46162</v>
      </c>
      <c r="P16" s="13">
        <f>O16-L16</f>
        <v>1</v>
      </c>
      <c r="Q16" s="13" t="s">
        <v>21</v>
      </c>
      <c r="R16" s="19">
        <f t="shared" si="7"/>
        <v>0</v>
      </c>
      <c r="T16" s="11">
        <v>45938</v>
      </c>
      <c r="U16" s="11">
        <f>H16</f>
        <v>45956</v>
      </c>
      <c r="W16" s="7">
        <f>F16*(1-0.1-0.05+0.1)</f>
        <v>0</v>
      </c>
      <c r="Y16" s="7">
        <v>0</v>
      </c>
      <c r="Z16" s="7">
        <f>$Z$8-Y16</f>
        <v>73560000000</v>
      </c>
    </row>
    <row r="17" spans="1:26">
      <c r="C17" s="166"/>
      <c r="D17" s="69">
        <v>2</v>
      </c>
      <c r="E17" s="50">
        <v>4432687214</v>
      </c>
      <c r="F17" s="50">
        <f>E17-E13</f>
        <v>0</v>
      </c>
      <c r="G17" s="50">
        <f t="shared" si="1"/>
        <v>0</v>
      </c>
      <c r="H17" s="65">
        <v>46004</v>
      </c>
      <c r="I17" s="73">
        <v>46141</v>
      </c>
      <c r="J17" s="50">
        <f t="shared" ref="J17:J19" si="10">U17-T17</f>
        <v>48</v>
      </c>
      <c r="K17" s="59">
        <f t="shared" si="3"/>
        <v>26</v>
      </c>
      <c r="L17" s="57">
        <f t="shared" si="4"/>
        <v>46167</v>
      </c>
      <c r="M17" s="176"/>
      <c r="N17" s="56">
        <f t="shared" si="5"/>
        <v>0</v>
      </c>
      <c r="O17" s="57">
        <v>46162</v>
      </c>
      <c r="P17" s="13">
        <f>O17-L17</f>
        <v>-5</v>
      </c>
      <c r="Q17" s="13" t="s">
        <v>21</v>
      </c>
      <c r="R17" s="19">
        <f t="shared" si="7"/>
        <v>0</v>
      </c>
      <c r="T17" s="11">
        <f>U16</f>
        <v>45956</v>
      </c>
      <c r="U17" s="11">
        <f>H17</f>
        <v>46004</v>
      </c>
      <c r="W17" s="7">
        <f>F17*(1-0.1-0.05-0.14+0.1)</f>
        <v>0</v>
      </c>
      <c r="Y17" s="7">
        <f>F17*0.14</f>
        <v>0</v>
      </c>
      <c r="Z17" s="7">
        <f>Z16-Y17</f>
        <v>73560000000</v>
      </c>
    </row>
    <row r="18" spans="1:26">
      <c r="C18" s="166"/>
      <c r="D18" s="69">
        <v>3</v>
      </c>
      <c r="E18" s="50">
        <v>10572500979</v>
      </c>
      <c r="F18" s="50">
        <f>E18-E14</f>
        <v>0</v>
      </c>
      <c r="G18" s="50">
        <f t="shared" si="1"/>
        <v>0</v>
      </c>
      <c r="H18" s="65">
        <v>46040</v>
      </c>
      <c r="I18" s="73">
        <v>46141</v>
      </c>
      <c r="J18" s="50">
        <f t="shared" si="10"/>
        <v>36</v>
      </c>
      <c r="K18" s="59">
        <f t="shared" si="3"/>
        <v>22</v>
      </c>
      <c r="L18" s="57">
        <f t="shared" si="4"/>
        <v>46163</v>
      </c>
      <c r="M18" s="176"/>
      <c r="N18" s="56">
        <f t="shared" si="5"/>
        <v>0</v>
      </c>
      <c r="O18" s="57">
        <v>46162</v>
      </c>
      <c r="P18" s="13">
        <f>O18-L18</f>
        <v>-1</v>
      </c>
      <c r="Q18" s="13" t="s">
        <v>21</v>
      </c>
      <c r="R18" s="19">
        <f t="shared" si="7"/>
        <v>0</v>
      </c>
      <c r="T18" s="11">
        <f>U17</f>
        <v>46004</v>
      </c>
      <c r="U18" s="11">
        <f>H18</f>
        <v>46040</v>
      </c>
      <c r="W18" s="7">
        <f>F18*(1-0.1-0.05-0.14+0.1)</f>
        <v>0</v>
      </c>
      <c r="Y18" s="7">
        <f>F18*0.14</f>
        <v>0</v>
      </c>
      <c r="Z18" s="7">
        <f>Z17-Y18</f>
        <v>73560000000</v>
      </c>
    </row>
    <row r="19" spans="1:26">
      <c r="C19" s="166"/>
      <c r="D19" s="137">
        <v>4</v>
      </c>
      <c r="E19" s="135">
        <v>3804586990</v>
      </c>
      <c r="F19" s="135">
        <f>E19</f>
        <v>3804586990</v>
      </c>
      <c r="G19" s="135">
        <f t="shared" si="1"/>
        <v>3614357640.5</v>
      </c>
      <c r="H19" s="131">
        <v>46088</v>
      </c>
      <c r="I19" s="178">
        <v>46141</v>
      </c>
      <c r="J19" s="135">
        <f t="shared" si="10"/>
        <v>61</v>
      </c>
      <c r="K19" s="133">
        <f t="shared" si="3"/>
        <v>30</v>
      </c>
      <c r="L19" s="131">
        <f t="shared" si="4"/>
        <v>46171</v>
      </c>
      <c r="M19" s="177"/>
      <c r="N19" s="56">
        <f>M15-N15</f>
        <v>1457992209.6000004</v>
      </c>
      <c r="O19" s="57">
        <v>46162</v>
      </c>
      <c r="P19" s="13">
        <f>O19-L19</f>
        <v>-9</v>
      </c>
      <c r="Q19" s="13"/>
      <c r="R19" s="19">
        <f t="shared" si="7"/>
        <v>-0.10527582611504831</v>
      </c>
      <c r="T19" s="11">
        <f>U18</f>
        <v>46040</v>
      </c>
      <c r="U19" s="11">
        <v>46101</v>
      </c>
      <c r="W19" s="62">
        <f>F19*(1-0.1-0.05-0.14+0.1)</f>
        <v>3081715461.8999996</v>
      </c>
      <c r="Y19" s="62">
        <f>F19*0.14</f>
        <v>532642178.60000002</v>
      </c>
      <c r="Z19" s="62"/>
    </row>
    <row r="20" spans="1:26">
      <c r="C20" s="167"/>
      <c r="D20" s="138"/>
      <c r="E20" s="136"/>
      <c r="F20" s="136"/>
      <c r="G20" s="136"/>
      <c r="H20" s="132"/>
      <c r="I20" s="179"/>
      <c r="J20" s="136"/>
      <c r="K20" s="134"/>
      <c r="L20" s="132"/>
      <c r="M20" s="75"/>
      <c r="N20" s="56">
        <f>G19-N19</f>
        <v>2156365430.8999996</v>
      </c>
      <c r="O20" s="57">
        <v>46253</v>
      </c>
      <c r="P20" s="13">
        <f>O20-L19</f>
        <v>82</v>
      </c>
      <c r="Q20" s="13"/>
      <c r="R20" s="19">
        <f>(N20/J19)*($K$6/$K$5)*P20</f>
        <v>1.4186235284716389</v>
      </c>
      <c r="T20" s="11"/>
      <c r="U20" s="11"/>
      <c r="W20" s="62"/>
      <c r="Y20" s="62"/>
      <c r="Z20" s="62"/>
    </row>
    <row r="21" spans="1:26">
      <c r="C21" s="168">
        <v>4</v>
      </c>
      <c r="D21" s="70">
        <v>1</v>
      </c>
      <c r="E21" s="22">
        <v>324704201</v>
      </c>
      <c r="F21" s="54">
        <f>E21-E16</f>
        <v>0</v>
      </c>
      <c r="G21" s="22">
        <f>F21*(1-0.1-0.05+0.1)</f>
        <v>0</v>
      </c>
      <c r="H21" s="71">
        <v>45956</v>
      </c>
      <c r="I21" s="74">
        <v>46188</v>
      </c>
      <c r="J21" s="22">
        <f>U21-T21+1</f>
        <v>19</v>
      </c>
      <c r="K21" s="72">
        <f t="shared" si="3"/>
        <v>20</v>
      </c>
      <c r="L21" s="23">
        <f t="shared" si="4"/>
        <v>46208</v>
      </c>
      <c r="M21" s="76"/>
      <c r="N21" s="22">
        <f t="shared" si="5"/>
        <v>0</v>
      </c>
      <c r="O21" s="23">
        <v>46253</v>
      </c>
      <c r="P21" s="14">
        <f>O21-L21</f>
        <v>45</v>
      </c>
      <c r="Q21" s="14" t="s">
        <v>21</v>
      </c>
      <c r="R21" s="20">
        <f t="shared" si="7"/>
        <v>0</v>
      </c>
      <c r="T21" s="11">
        <v>45938</v>
      </c>
      <c r="U21" s="11">
        <f>H21</f>
        <v>45956</v>
      </c>
      <c r="W21" s="7">
        <f>F21*(1-0.1-0.05+0.1)</f>
        <v>0</v>
      </c>
      <c r="Y21" s="7">
        <v>0</v>
      </c>
      <c r="Z21" s="7">
        <f>$Z$8-Y21</f>
        <v>73560000000</v>
      </c>
    </row>
    <row r="22" spans="1:26">
      <c r="C22" s="169"/>
      <c r="D22" s="68">
        <v>2</v>
      </c>
      <c r="E22" s="54">
        <v>4432687214</v>
      </c>
      <c r="F22" s="54">
        <f>E22-E17</f>
        <v>0</v>
      </c>
      <c r="G22" s="54">
        <f t="shared" si="1"/>
        <v>0</v>
      </c>
      <c r="H22" s="64">
        <v>46004</v>
      </c>
      <c r="I22" s="74">
        <v>46188</v>
      </c>
      <c r="J22" s="54">
        <f t="shared" ref="J22:J25" si="11">U22-T22</f>
        <v>48</v>
      </c>
      <c r="K22" s="72">
        <f t="shared" si="3"/>
        <v>26</v>
      </c>
      <c r="L22" s="23">
        <f t="shared" si="4"/>
        <v>46214</v>
      </c>
      <c r="M22" s="76"/>
      <c r="N22" s="22">
        <f t="shared" si="5"/>
        <v>0</v>
      </c>
      <c r="O22" s="23">
        <v>46253</v>
      </c>
      <c r="P22" s="14">
        <f t="shared" ref="P22:P37" si="12">O22-L22</f>
        <v>39</v>
      </c>
      <c r="Q22" s="14" t="s">
        <v>21</v>
      </c>
      <c r="R22" s="20">
        <f t="shared" si="7"/>
        <v>0</v>
      </c>
      <c r="T22" s="11">
        <f>U21</f>
        <v>45956</v>
      </c>
      <c r="U22" s="11">
        <f>H22</f>
        <v>46004</v>
      </c>
      <c r="W22" s="7">
        <f>F22*(1-0.1-0.05-0.14+0.1)</f>
        <v>0</v>
      </c>
      <c r="Y22" s="7">
        <f>F22*0.14</f>
        <v>0</v>
      </c>
      <c r="Z22" s="7">
        <f>Z21-Y22</f>
        <v>73560000000</v>
      </c>
    </row>
    <row r="23" spans="1:26">
      <c r="C23" s="169"/>
      <c r="D23" s="68">
        <v>3</v>
      </c>
      <c r="E23" s="54">
        <v>10572500979</v>
      </c>
      <c r="F23" s="54">
        <f>E23-E18</f>
        <v>0</v>
      </c>
      <c r="G23" s="54">
        <f t="shared" si="1"/>
        <v>0</v>
      </c>
      <c r="H23" s="64">
        <v>46040</v>
      </c>
      <c r="I23" s="74">
        <v>46188</v>
      </c>
      <c r="J23" s="54">
        <f t="shared" si="11"/>
        <v>36</v>
      </c>
      <c r="K23" s="72">
        <f t="shared" si="3"/>
        <v>22</v>
      </c>
      <c r="L23" s="23">
        <f t="shared" si="4"/>
        <v>46210</v>
      </c>
      <c r="M23" s="75"/>
      <c r="N23" s="22">
        <f t="shared" si="5"/>
        <v>0</v>
      </c>
      <c r="O23" s="23">
        <v>46253</v>
      </c>
      <c r="P23" s="14">
        <f t="shared" si="12"/>
        <v>43</v>
      </c>
      <c r="Q23" s="14" t="s">
        <v>21</v>
      </c>
      <c r="R23" s="20">
        <f t="shared" si="7"/>
        <v>0</v>
      </c>
      <c r="T23" s="11">
        <f>U22</f>
        <v>46004</v>
      </c>
      <c r="U23" s="11">
        <f>H23</f>
        <v>46040</v>
      </c>
      <c r="W23" s="7">
        <f>F23*(1-0.1-0.05-0.14+0.1)</f>
        <v>0</v>
      </c>
      <c r="Y23" s="7">
        <f>F23*0.14</f>
        <v>0</v>
      </c>
      <c r="Z23" s="7">
        <f>Z22-Y23</f>
        <v>73560000000</v>
      </c>
    </row>
    <row r="24" spans="1:26">
      <c r="C24" s="169"/>
      <c r="D24" s="68">
        <v>4</v>
      </c>
      <c r="E24" s="54">
        <v>3804586990</v>
      </c>
      <c r="F24" s="54">
        <f>E24-E19</f>
        <v>0</v>
      </c>
      <c r="G24" s="54">
        <f t="shared" si="1"/>
        <v>0</v>
      </c>
      <c r="H24" s="55">
        <v>46088</v>
      </c>
      <c r="I24" s="74">
        <v>46188</v>
      </c>
      <c r="J24" s="54">
        <f t="shared" si="11"/>
        <v>61</v>
      </c>
      <c r="K24" s="72">
        <f t="shared" si="3"/>
        <v>30</v>
      </c>
      <c r="L24" s="23">
        <f t="shared" si="4"/>
        <v>46218</v>
      </c>
      <c r="M24" s="75"/>
      <c r="N24" s="22">
        <f t="shared" si="5"/>
        <v>0</v>
      </c>
      <c r="O24" s="23">
        <v>46253</v>
      </c>
      <c r="P24" s="14">
        <f t="shared" si="12"/>
        <v>35</v>
      </c>
      <c r="Q24" s="14"/>
      <c r="R24" s="20">
        <f t="shared" si="7"/>
        <v>0</v>
      </c>
      <c r="T24" s="11">
        <f>U23</f>
        <v>46040</v>
      </c>
      <c r="U24" s="11">
        <v>46101</v>
      </c>
      <c r="W24" s="62">
        <f>F24*(1-0.1-0.05-0.14+0.1)</f>
        <v>0</v>
      </c>
      <c r="Y24" s="62">
        <f>F24*0.14</f>
        <v>0</v>
      </c>
      <c r="Z24" s="62"/>
    </row>
    <row r="25" spans="1:26">
      <c r="C25" s="170"/>
      <c r="D25" s="68">
        <v>5</v>
      </c>
      <c r="E25" s="54">
        <v>2659955571</v>
      </c>
      <c r="F25" s="54">
        <f>E25</f>
        <v>2659955571</v>
      </c>
      <c r="G25" s="54">
        <f t="shared" si="1"/>
        <v>2526957792.4499998</v>
      </c>
      <c r="H25" s="55">
        <v>46165</v>
      </c>
      <c r="I25" s="74">
        <v>46188</v>
      </c>
      <c r="J25" s="54">
        <f t="shared" si="11"/>
        <v>62</v>
      </c>
      <c r="K25" s="72">
        <f t="shared" si="3"/>
        <v>30</v>
      </c>
      <c r="L25" s="23">
        <f t="shared" si="4"/>
        <v>46218</v>
      </c>
      <c r="M25" s="75"/>
      <c r="N25" s="22">
        <f t="shared" si="5"/>
        <v>2526957792.4499998</v>
      </c>
      <c r="O25" s="23">
        <v>46253</v>
      </c>
      <c r="P25" s="14">
        <f t="shared" si="12"/>
        <v>35</v>
      </c>
      <c r="Q25" s="14"/>
      <c r="R25" s="20">
        <f t="shared" si="7"/>
        <v>0.69812810663382074</v>
      </c>
      <c r="T25" s="11">
        <f>U24</f>
        <v>46101</v>
      </c>
      <c r="U25" s="11">
        <v>46163</v>
      </c>
      <c r="W25" s="62">
        <f>F25*(1-0.1-0.05-0.14+0.1)</f>
        <v>2154564012.5099998</v>
      </c>
      <c r="Y25" s="62">
        <f>F25*0.14</f>
        <v>372393779.94000006</v>
      </c>
      <c r="Z25" s="62"/>
    </row>
    <row r="26" spans="1:26">
      <c r="A26" s="56">
        <v>305829906</v>
      </c>
      <c r="C26" s="165">
        <v>5</v>
      </c>
      <c r="D26" s="67">
        <v>1</v>
      </c>
      <c r="E26" s="56">
        <v>305829906</v>
      </c>
      <c r="F26" s="50">
        <v>0</v>
      </c>
      <c r="G26" s="56">
        <f>F26*(1-0.1-0.05+0.1)</f>
        <v>0</v>
      </c>
      <c r="H26" s="63">
        <v>45956</v>
      </c>
      <c r="I26" s="73">
        <v>46195</v>
      </c>
      <c r="J26" s="56">
        <f>U26-T26+1</f>
        <v>19</v>
      </c>
      <c r="K26" s="59">
        <f t="shared" si="3"/>
        <v>20</v>
      </c>
      <c r="L26" s="57">
        <f t="shared" si="4"/>
        <v>46215</v>
      </c>
      <c r="M26" s="76"/>
      <c r="N26" s="56">
        <f t="shared" si="5"/>
        <v>0</v>
      </c>
      <c r="O26" s="57">
        <v>46253</v>
      </c>
      <c r="P26" s="13">
        <f t="shared" si="12"/>
        <v>38</v>
      </c>
      <c r="Q26" s="13" t="s">
        <v>21</v>
      </c>
      <c r="R26" s="19">
        <f t="shared" si="7"/>
        <v>0</v>
      </c>
      <c r="T26" s="11">
        <v>45938</v>
      </c>
      <c r="U26" s="11">
        <f>H26</f>
        <v>45956</v>
      </c>
      <c r="W26" s="7">
        <f>F26*(1-0.1-0.05+0.1)</f>
        <v>0</v>
      </c>
      <c r="Y26" s="7">
        <v>0</v>
      </c>
      <c r="Z26" s="7">
        <f>$Z$8-Y26</f>
        <v>73560000000</v>
      </c>
    </row>
    <row r="27" spans="1:26">
      <c r="A27" s="50">
        <v>4193248246</v>
      </c>
      <c r="C27" s="166"/>
      <c r="D27" s="69">
        <v>2</v>
      </c>
      <c r="E27" s="50">
        <v>4193248246</v>
      </c>
      <c r="F27" s="50">
        <v>0</v>
      </c>
      <c r="G27" s="50">
        <f t="shared" si="1"/>
        <v>0</v>
      </c>
      <c r="H27" s="65">
        <v>46004</v>
      </c>
      <c r="I27" s="73">
        <v>46195</v>
      </c>
      <c r="J27" s="50">
        <f t="shared" ref="J27:J31" si="13">U27-T27</f>
        <v>48</v>
      </c>
      <c r="K27" s="59">
        <f t="shared" si="3"/>
        <v>26</v>
      </c>
      <c r="L27" s="57">
        <f t="shared" si="4"/>
        <v>46221</v>
      </c>
      <c r="M27" s="76"/>
      <c r="N27" s="56">
        <f t="shared" si="5"/>
        <v>0</v>
      </c>
      <c r="O27" s="57">
        <v>46253</v>
      </c>
      <c r="P27" s="13">
        <f t="shared" si="12"/>
        <v>32</v>
      </c>
      <c r="Q27" s="13" t="s">
        <v>21</v>
      </c>
      <c r="R27" s="19">
        <f t="shared" si="7"/>
        <v>0</v>
      </c>
      <c r="T27" s="11">
        <f>U26</f>
        <v>45956</v>
      </c>
      <c r="U27" s="11">
        <f>H27</f>
        <v>46004</v>
      </c>
      <c r="W27" s="7">
        <f>F27*(1-0.1-0.05-0.14+0.1)</f>
        <v>0</v>
      </c>
      <c r="Y27" s="7">
        <f>F27*0.14</f>
        <v>0</v>
      </c>
      <c r="Z27" s="7">
        <f>Z26-Y27</f>
        <v>73560000000</v>
      </c>
    </row>
    <row r="28" spans="1:26">
      <c r="A28" s="50">
        <v>9847995862</v>
      </c>
      <c r="C28" s="166"/>
      <c r="D28" s="69">
        <v>3</v>
      </c>
      <c r="E28" s="50">
        <v>9847995862</v>
      </c>
      <c r="F28" s="50">
        <v>0</v>
      </c>
      <c r="G28" s="50">
        <f t="shared" si="1"/>
        <v>0</v>
      </c>
      <c r="H28" s="65">
        <v>46040</v>
      </c>
      <c r="I28" s="73">
        <v>46195</v>
      </c>
      <c r="J28" s="50">
        <f t="shared" si="13"/>
        <v>36</v>
      </c>
      <c r="K28" s="59">
        <f t="shared" si="3"/>
        <v>22</v>
      </c>
      <c r="L28" s="57">
        <f t="shared" si="4"/>
        <v>46217</v>
      </c>
      <c r="M28" s="75"/>
      <c r="N28" s="56">
        <f t="shared" si="5"/>
        <v>0</v>
      </c>
      <c r="O28" s="57">
        <v>46253</v>
      </c>
      <c r="P28" s="13">
        <f t="shared" si="12"/>
        <v>36</v>
      </c>
      <c r="Q28" s="13" t="s">
        <v>21</v>
      </c>
      <c r="R28" s="19">
        <f t="shared" si="7"/>
        <v>0</v>
      </c>
      <c r="T28" s="11">
        <f>U27</f>
        <v>46004</v>
      </c>
      <c r="U28" s="11">
        <f>H28</f>
        <v>46040</v>
      </c>
      <c r="W28" s="7">
        <f>F28*(1-0.1-0.05-0.14+0.1)</f>
        <v>0</v>
      </c>
      <c r="Y28" s="7">
        <f>F28*0.14</f>
        <v>0</v>
      </c>
      <c r="Z28" s="7">
        <f>Z27-Y28</f>
        <v>73560000000</v>
      </c>
    </row>
    <row r="29" spans="1:26">
      <c r="A29" s="50">
        <v>3560024849</v>
      </c>
      <c r="C29" s="166"/>
      <c r="D29" s="69">
        <v>4</v>
      </c>
      <c r="E29" s="50">
        <v>3560024849</v>
      </c>
      <c r="F29" s="50">
        <v>0</v>
      </c>
      <c r="G29" s="50">
        <f t="shared" si="1"/>
        <v>0</v>
      </c>
      <c r="H29" s="52">
        <v>46088</v>
      </c>
      <c r="I29" s="73">
        <v>46195</v>
      </c>
      <c r="J29" s="50">
        <f t="shared" si="13"/>
        <v>61</v>
      </c>
      <c r="K29" s="59">
        <f t="shared" si="3"/>
        <v>30</v>
      </c>
      <c r="L29" s="57">
        <f t="shared" si="4"/>
        <v>46225</v>
      </c>
      <c r="M29" s="75"/>
      <c r="N29" s="56">
        <f t="shared" si="5"/>
        <v>0</v>
      </c>
      <c r="O29" s="57">
        <v>46253</v>
      </c>
      <c r="P29" s="13">
        <f t="shared" si="12"/>
        <v>28</v>
      </c>
      <c r="Q29" s="13"/>
      <c r="R29" s="19">
        <f t="shared" si="7"/>
        <v>0</v>
      </c>
      <c r="T29" s="11">
        <f>U28</f>
        <v>46040</v>
      </c>
      <c r="U29" s="11">
        <v>46101</v>
      </c>
      <c r="W29" s="62">
        <f>F29*(1-0.1-0.05-0.14+0.1)</f>
        <v>0</v>
      </c>
      <c r="Y29" s="62">
        <f>F29*0.14</f>
        <v>0</v>
      </c>
      <c r="Z29" s="62"/>
    </row>
    <row r="30" spans="1:26">
      <c r="A30" s="50">
        <v>2483933854</v>
      </c>
      <c r="C30" s="166"/>
      <c r="D30" s="69">
        <v>5</v>
      </c>
      <c r="E30" s="50">
        <v>2483933854</v>
      </c>
      <c r="F30" s="50">
        <v>0</v>
      </c>
      <c r="G30" s="50">
        <f t="shared" si="1"/>
        <v>0</v>
      </c>
      <c r="H30" s="52">
        <v>46165</v>
      </c>
      <c r="I30" s="73">
        <v>46195</v>
      </c>
      <c r="J30" s="50">
        <f t="shared" si="13"/>
        <v>62</v>
      </c>
      <c r="K30" s="59">
        <f t="shared" si="3"/>
        <v>30</v>
      </c>
      <c r="L30" s="57">
        <f t="shared" si="4"/>
        <v>46225</v>
      </c>
      <c r="M30" s="75"/>
      <c r="N30" s="56">
        <f t="shared" si="5"/>
        <v>0</v>
      </c>
      <c r="O30" s="57">
        <v>46253</v>
      </c>
      <c r="P30" s="13">
        <f t="shared" si="12"/>
        <v>28</v>
      </c>
      <c r="Q30" s="13"/>
      <c r="R30" s="19">
        <f t="shared" si="7"/>
        <v>0</v>
      </c>
      <c r="T30" s="11">
        <f>U29</f>
        <v>46101</v>
      </c>
      <c r="U30" s="11">
        <v>46163</v>
      </c>
      <c r="W30" s="62">
        <f>F30*(1-0.1-0.05-0.14+0.1)</f>
        <v>0</v>
      </c>
      <c r="Y30" s="62">
        <f>F30*0.14</f>
        <v>0</v>
      </c>
      <c r="Z30" s="62"/>
    </row>
    <row r="31" spans="1:26">
      <c r="A31" s="50">
        <f>25132998177-A26-A27-A28-A29-A30</f>
        <v>4741965460</v>
      </c>
      <c r="B31" s="50"/>
      <c r="C31" s="167"/>
      <c r="D31" s="69">
        <v>6</v>
      </c>
      <c r="E31" s="50">
        <f>A31</f>
        <v>4741965460</v>
      </c>
      <c r="F31" s="50">
        <f>E31</f>
        <v>4741965460</v>
      </c>
      <c r="G31" s="50">
        <f t="shared" si="1"/>
        <v>4504867187</v>
      </c>
      <c r="H31" s="52">
        <v>46187</v>
      </c>
      <c r="I31" s="73">
        <v>46195</v>
      </c>
      <c r="J31" s="50">
        <f t="shared" si="13"/>
        <v>25</v>
      </c>
      <c r="K31" s="59">
        <f t="shared" si="3"/>
        <v>20</v>
      </c>
      <c r="L31" s="57">
        <f t="shared" si="4"/>
        <v>46215</v>
      </c>
      <c r="M31" s="75"/>
      <c r="N31" s="56">
        <f t="shared" si="5"/>
        <v>4504867187</v>
      </c>
      <c r="O31" s="57">
        <v>46253</v>
      </c>
      <c r="P31" s="13">
        <f t="shared" si="12"/>
        <v>38</v>
      </c>
      <c r="Q31" s="13"/>
      <c r="R31" s="19">
        <f t="shared" si="7"/>
        <v>3.3510920673278952</v>
      </c>
      <c r="T31" s="11">
        <f>U30</f>
        <v>46163</v>
      </c>
      <c r="U31" s="11">
        <v>46188</v>
      </c>
      <c r="W31" s="62"/>
      <c r="Y31" s="62"/>
      <c r="Z31" s="62"/>
    </row>
    <row r="32" spans="1:26">
      <c r="C32" s="168">
        <v>6</v>
      </c>
      <c r="D32" s="70">
        <v>1</v>
      </c>
      <c r="E32" s="22">
        <v>370527060</v>
      </c>
      <c r="F32" s="54">
        <f>E32-E26</f>
        <v>64697154</v>
      </c>
      <c r="G32" s="22">
        <f>F32*(1-0.1-0.05+0.1)</f>
        <v>61462296.299999997</v>
      </c>
      <c r="H32" s="71">
        <v>45956</v>
      </c>
      <c r="I32" s="74">
        <v>46207</v>
      </c>
      <c r="J32" s="22">
        <f>U32-T32+1</f>
        <v>19</v>
      </c>
      <c r="K32" s="72">
        <f t="shared" si="3"/>
        <v>20</v>
      </c>
      <c r="L32" s="23">
        <f t="shared" si="4"/>
        <v>46227</v>
      </c>
      <c r="M32" s="76"/>
      <c r="N32" s="22">
        <f t="shared" si="5"/>
        <v>61462296.299999997</v>
      </c>
      <c r="O32" s="23">
        <v>46253</v>
      </c>
      <c r="P32" s="14">
        <f t="shared" si="12"/>
        <v>26</v>
      </c>
      <c r="Q32" s="14" t="s">
        <v>21</v>
      </c>
      <c r="R32" s="20">
        <f t="shared" si="7"/>
        <v>4.1161321468189231E-2</v>
      </c>
      <c r="T32" s="11">
        <v>45938</v>
      </c>
      <c r="U32" s="11">
        <f>H32</f>
        <v>45956</v>
      </c>
      <c r="W32" s="7">
        <f>F32*(1-0.1-0.05+0.1)</f>
        <v>61462296.299999997</v>
      </c>
      <c r="Y32" s="7">
        <v>0</v>
      </c>
      <c r="Z32" s="7">
        <f>$Z$8-Y32</f>
        <v>73560000000</v>
      </c>
    </row>
    <row r="33" spans="3:26">
      <c r="C33" s="169"/>
      <c r="D33" s="68">
        <v>2</v>
      </c>
      <c r="E33" s="54">
        <v>4205212449</v>
      </c>
      <c r="F33" s="54">
        <f t="shared" ref="F33:F37" si="14">E33-E27</f>
        <v>11964203</v>
      </c>
      <c r="G33" s="22">
        <f t="shared" ref="G33:G37" si="15">F33*(1-0.1-0.05+0.1)</f>
        <v>11365992.85</v>
      </c>
      <c r="H33" s="64">
        <v>46004</v>
      </c>
      <c r="I33" s="74">
        <v>46207</v>
      </c>
      <c r="J33" s="54">
        <f t="shared" ref="J33:J37" si="16">U33-T33</f>
        <v>48</v>
      </c>
      <c r="K33" s="72">
        <f t="shared" si="3"/>
        <v>26</v>
      </c>
      <c r="L33" s="23">
        <f t="shared" si="4"/>
        <v>46233</v>
      </c>
      <c r="M33" s="76"/>
      <c r="N33" s="22">
        <f t="shared" si="5"/>
        <v>11365992.85</v>
      </c>
      <c r="O33" s="23">
        <v>46253</v>
      </c>
      <c r="P33" s="14">
        <f t="shared" si="12"/>
        <v>20</v>
      </c>
      <c r="Q33" s="14" t="s">
        <v>21</v>
      </c>
      <c r="R33" s="20">
        <f t="shared" si="7"/>
        <v>2.317698378874388E-3</v>
      </c>
      <c r="T33" s="11">
        <f>U32</f>
        <v>45956</v>
      </c>
      <c r="U33" s="11">
        <f>H33</f>
        <v>46004</v>
      </c>
      <c r="W33" s="7">
        <f>F33*(1-0.1-0.05-0.14+0.1)</f>
        <v>9691004.4299999997</v>
      </c>
      <c r="Y33" s="7">
        <f>F33*0.14</f>
        <v>1674988.4200000002</v>
      </c>
      <c r="Z33" s="7">
        <f>Z32-Y33</f>
        <v>73558325011.580002</v>
      </c>
    </row>
    <row r="34" spans="3:26">
      <c r="C34" s="169"/>
      <c r="D34" s="68">
        <v>3</v>
      </c>
      <c r="E34" s="54">
        <v>27278046137</v>
      </c>
      <c r="F34" s="54">
        <f t="shared" si="14"/>
        <v>17430050275</v>
      </c>
      <c r="G34" s="22">
        <f t="shared" si="15"/>
        <v>16558547761.25</v>
      </c>
      <c r="H34" s="64">
        <v>46040</v>
      </c>
      <c r="I34" s="74">
        <v>46207</v>
      </c>
      <c r="J34" s="54">
        <f t="shared" si="16"/>
        <v>36</v>
      </c>
      <c r="K34" s="72">
        <f t="shared" si="3"/>
        <v>22</v>
      </c>
      <c r="L34" s="23">
        <f t="shared" si="4"/>
        <v>46229</v>
      </c>
      <c r="M34" s="75"/>
      <c r="N34" s="22">
        <f t="shared" si="5"/>
        <v>16558547761.25</v>
      </c>
      <c r="O34" s="23">
        <v>46253</v>
      </c>
      <c r="P34" s="14">
        <f t="shared" si="12"/>
        <v>24</v>
      </c>
      <c r="Q34" s="14" t="s">
        <v>21</v>
      </c>
      <c r="R34" s="20">
        <f t="shared" si="7"/>
        <v>5.402462564845024</v>
      </c>
      <c r="T34" s="11">
        <f>U33</f>
        <v>46004</v>
      </c>
      <c r="U34" s="11">
        <f>H34</f>
        <v>46040</v>
      </c>
      <c r="W34" s="7">
        <f>F34*(1-0.1-0.05-0.14+0.1)</f>
        <v>14118340722.749998</v>
      </c>
      <c r="Y34" s="7">
        <f>F34*0.14</f>
        <v>2440207038.5</v>
      </c>
      <c r="Z34" s="7">
        <f>Z33-Y34</f>
        <v>71118117973.080002</v>
      </c>
    </row>
    <row r="35" spans="3:26">
      <c r="C35" s="169"/>
      <c r="D35" s="68">
        <v>4</v>
      </c>
      <c r="E35" s="54">
        <v>7443940221</v>
      </c>
      <c r="F35" s="54">
        <f t="shared" si="14"/>
        <v>3883915372</v>
      </c>
      <c r="G35" s="22">
        <f t="shared" si="15"/>
        <v>3689719603.3999996</v>
      </c>
      <c r="H35" s="55">
        <v>46088</v>
      </c>
      <c r="I35" s="74">
        <v>46207</v>
      </c>
      <c r="J35" s="54">
        <f t="shared" si="16"/>
        <v>61</v>
      </c>
      <c r="K35" s="72">
        <f t="shared" si="3"/>
        <v>30</v>
      </c>
      <c r="L35" s="23">
        <f t="shared" si="4"/>
        <v>46237</v>
      </c>
      <c r="M35" s="75"/>
      <c r="N35" s="22">
        <f t="shared" si="5"/>
        <v>3689719603.3999996</v>
      </c>
      <c r="O35" s="23">
        <v>46253</v>
      </c>
      <c r="P35" s="14">
        <f t="shared" si="12"/>
        <v>16</v>
      </c>
      <c r="Q35" s="14"/>
      <c r="R35" s="20">
        <f t="shared" si="7"/>
        <v>0.47363554933597191</v>
      </c>
      <c r="T35" s="11">
        <f>U34</f>
        <v>46040</v>
      </c>
      <c r="U35" s="11">
        <v>46101</v>
      </c>
      <c r="W35" s="62">
        <f>F35*(1-0.1-0.05-0.14+0.1)</f>
        <v>3145971451.3199997</v>
      </c>
      <c r="Y35" s="62">
        <f>F35*0.14</f>
        <v>543748152.08000004</v>
      </c>
      <c r="Z35" s="62"/>
    </row>
    <row r="36" spans="3:26">
      <c r="C36" s="169"/>
      <c r="D36" s="68">
        <v>5</v>
      </c>
      <c r="E36" s="54">
        <v>9674883183</v>
      </c>
      <c r="F36" s="54">
        <f t="shared" si="14"/>
        <v>7190949329</v>
      </c>
      <c r="G36" s="22">
        <f t="shared" si="15"/>
        <v>6831401862.5499992</v>
      </c>
      <c r="H36" s="55">
        <v>46165</v>
      </c>
      <c r="I36" s="74">
        <v>46207</v>
      </c>
      <c r="J36" s="54">
        <f t="shared" si="16"/>
        <v>62</v>
      </c>
      <c r="K36" s="72">
        <f t="shared" si="3"/>
        <v>30</v>
      </c>
      <c r="L36" s="23">
        <f t="shared" si="4"/>
        <v>46237</v>
      </c>
      <c r="M36" s="75"/>
      <c r="N36" s="22">
        <f t="shared" si="5"/>
        <v>6831401862.5499992</v>
      </c>
      <c r="O36" s="23">
        <v>46253</v>
      </c>
      <c r="P36" s="14">
        <f t="shared" si="12"/>
        <v>16</v>
      </c>
      <c r="Q36" s="14"/>
      <c r="R36" s="20">
        <f t="shared" si="7"/>
        <v>0.86277769142345939</v>
      </c>
      <c r="T36" s="11">
        <f>U35</f>
        <v>46101</v>
      </c>
      <c r="U36" s="11">
        <v>46163</v>
      </c>
      <c r="W36" s="62">
        <f>F36*(1-0.1-0.05-0.14+0.1)</f>
        <v>5824668956.4899998</v>
      </c>
      <c r="Y36" s="62">
        <f>F36*0.14</f>
        <v>1006732906.0600001</v>
      </c>
      <c r="Z36" s="62"/>
    </row>
    <row r="37" spans="3:26">
      <c r="C37" s="170"/>
      <c r="D37" s="68">
        <v>6</v>
      </c>
      <c r="E37" s="54">
        <v>52061716390</v>
      </c>
      <c r="F37" s="54">
        <f t="shared" si="14"/>
        <v>47319750930</v>
      </c>
      <c r="G37" s="22">
        <f t="shared" si="15"/>
        <v>44953763383.5</v>
      </c>
      <c r="H37" s="55">
        <v>46187</v>
      </c>
      <c r="I37" s="74">
        <v>46207</v>
      </c>
      <c r="J37" s="54">
        <f t="shared" si="16"/>
        <v>25</v>
      </c>
      <c r="K37" s="72">
        <f t="shared" si="3"/>
        <v>20</v>
      </c>
      <c r="L37" s="23">
        <f t="shared" si="4"/>
        <v>46227</v>
      </c>
      <c r="M37" s="75"/>
      <c r="N37" s="22">
        <f t="shared" si="5"/>
        <v>44953763383.5</v>
      </c>
      <c r="O37" s="23">
        <v>46253</v>
      </c>
      <c r="P37" s="14">
        <f t="shared" si="12"/>
        <v>26</v>
      </c>
      <c r="Q37" s="14"/>
      <c r="R37" s="20">
        <f t="shared" si="7"/>
        <v>22.880218883608482</v>
      </c>
      <c r="T37" s="11">
        <f>U36</f>
        <v>46163</v>
      </c>
      <c r="U37" s="11">
        <v>46188</v>
      </c>
      <c r="W37" s="62"/>
      <c r="Y37" s="62"/>
      <c r="Z37" s="62"/>
    </row>
    <row r="38" spans="3:26" ht="20.399999999999999">
      <c r="C38" s="146" t="s">
        <v>22</v>
      </c>
      <c r="D38" s="174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21">
        <f>SUM(R9:R37)</f>
        <v>42.950235251239505</v>
      </c>
      <c r="T38" s="11" t="e">
        <f>#REF!+R38</f>
        <v>#REF!</v>
      </c>
    </row>
    <row r="39" spans="3:26">
      <c r="R39" s="1">
        <v>93</v>
      </c>
    </row>
    <row r="40" spans="3:26">
      <c r="R40" s="1">
        <v>86</v>
      </c>
    </row>
    <row r="43" spans="3:26">
      <c r="E43" s="122">
        <v>45385</v>
      </c>
      <c r="F43" s="122"/>
      <c r="G43" s="49"/>
    </row>
    <row r="44" spans="3:26">
      <c r="E44" s="122">
        <v>45416</v>
      </c>
      <c r="F44" s="122"/>
      <c r="G44" s="49"/>
    </row>
    <row r="45" spans="3:26">
      <c r="E45" s="1">
        <f>E44-E43</f>
        <v>31</v>
      </c>
    </row>
    <row r="47" spans="3:26">
      <c r="E47" s="10">
        <v>46036</v>
      </c>
      <c r="F47" s="10">
        <v>46117</v>
      </c>
    </row>
    <row r="48" spans="3:26">
      <c r="E48" s="10">
        <v>46096</v>
      </c>
      <c r="F48" s="10">
        <v>46274</v>
      </c>
    </row>
    <row r="49" spans="5:6">
      <c r="E49" s="1">
        <f>E48-E47</f>
        <v>60</v>
      </c>
      <c r="F49" s="1">
        <f>F48-F47</f>
        <v>157</v>
      </c>
    </row>
  </sheetData>
  <mergeCells count="43">
    <mergeCell ref="L14:L15"/>
    <mergeCell ref="C12:C15"/>
    <mergeCell ref="C16:C20"/>
    <mergeCell ref="I19:I20"/>
    <mergeCell ref="J19:J20"/>
    <mergeCell ref="K19:K20"/>
    <mergeCell ref="L19:L20"/>
    <mergeCell ref="D14:D15"/>
    <mergeCell ref="E14:E15"/>
    <mergeCell ref="F14:F15"/>
    <mergeCell ref="G14:G15"/>
    <mergeCell ref="H14:H15"/>
    <mergeCell ref="I14:I15"/>
    <mergeCell ref="C38:Q38"/>
    <mergeCell ref="E43:F43"/>
    <mergeCell ref="E44:F44"/>
    <mergeCell ref="C9:C11"/>
    <mergeCell ref="C21:C25"/>
    <mergeCell ref="C26:C31"/>
    <mergeCell ref="C32:C37"/>
    <mergeCell ref="M9:M14"/>
    <mergeCell ref="M15:M19"/>
    <mergeCell ref="D19:D20"/>
    <mergeCell ref="E19:E20"/>
    <mergeCell ref="F19:F20"/>
    <mergeCell ref="G19:G20"/>
    <mergeCell ref="H19:H20"/>
    <mergeCell ref="J14:J15"/>
    <mergeCell ref="K14:K15"/>
    <mergeCell ref="C6:E6"/>
    <mergeCell ref="K6:L6"/>
    <mergeCell ref="O6:P6"/>
    <mergeCell ref="Q6:R6"/>
    <mergeCell ref="C1:R1"/>
    <mergeCell ref="C2:R2"/>
    <mergeCell ref="C3:G3"/>
    <mergeCell ref="H3:N3"/>
    <mergeCell ref="O3:R3"/>
    <mergeCell ref="C5:E5"/>
    <mergeCell ref="F5:G5"/>
    <mergeCell ref="K5:L5"/>
    <mergeCell ref="O5:P5"/>
    <mergeCell ref="Q5:R5"/>
  </mergeCells>
  <printOptions horizontalCentered="1"/>
  <pageMargins left="0.2" right="0.2" top="0.75" bottom="0.75" header="0.3" footer="0.3"/>
  <pageSetup paperSize="9" scale="66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26"/>
  <sheetViews>
    <sheetView rightToLeft="1" view="pageBreakPreview" topLeftCell="C1" zoomScale="115" zoomScaleNormal="115" zoomScaleSheetLayoutView="115" workbookViewId="0">
      <selection activeCell="O4" sqref="O4"/>
    </sheetView>
  </sheetViews>
  <sheetFormatPr defaultColWidth="9.109375" defaultRowHeight="18.600000000000001"/>
  <cols>
    <col min="1" max="1" width="13.88671875" style="1" bestFit="1" customWidth="1"/>
    <col min="2" max="2" width="9.109375" style="1"/>
    <col min="3" max="3" width="5" style="1" bestFit="1" customWidth="1"/>
    <col min="4" max="4" width="6" style="1" hidden="1" customWidth="1"/>
    <col min="5" max="5" width="18.33203125" style="1" bestFit="1" customWidth="1"/>
    <col min="6" max="7" width="17.33203125" style="1" bestFit="1" customWidth="1"/>
    <col min="8" max="8" width="11.109375" style="1" hidden="1" customWidth="1"/>
    <col min="9" max="9" width="13.6640625" style="1" customWidth="1"/>
    <col min="10" max="10" width="8.88671875" style="1" customWidth="1"/>
    <col min="11" max="11" width="7.88671875" style="1" customWidth="1"/>
    <col min="12" max="12" width="11.33203125" style="1" customWidth="1"/>
    <col min="13" max="13" width="16.88671875" style="1" bestFit="1" customWidth="1"/>
    <col min="14" max="14" width="17.33203125" style="1" bestFit="1" customWidth="1"/>
    <col min="15" max="15" width="14.6640625" style="1" customWidth="1"/>
    <col min="16" max="16" width="10.33203125" style="1" customWidth="1"/>
    <col min="17" max="17" width="17.5546875" style="1" customWidth="1"/>
    <col min="18" max="18" width="8.44140625" style="1" customWidth="1"/>
    <col min="19" max="19" width="9.109375" style="1"/>
    <col min="20" max="21" width="11.5546875" style="1" bestFit="1" customWidth="1"/>
    <col min="22" max="22" width="9.109375" style="1"/>
    <col min="23" max="23" width="15.6640625" style="1" bestFit="1" customWidth="1"/>
    <col min="24" max="24" width="9.109375" style="1"/>
    <col min="25" max="25" width="15.5546875" style="1" bestFit="1" customWidth="1"/>
    <col min="26" max="26" width="15.6640625" style="1" bestFit="1" customWidth="1"/>
    <col min="27" max="27" width="20.33203125" style="1" customWidth="1"/>
    <col min="28" max="16384" width="9.109375" style="1"/>
  </cols>
  <sheetData>
    <row r="1" spans="1:26" ht="23.4"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26" ht="23.4">
      <c r="C2" s="144" t="s">
        <v>67</v>
      </c>
      <c r="D2" s="144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26" ht="20.399999999999999">
      <c r="C3" s="124" t="s">
        <v>68</v>
      </c>
      <c r="D3" s="124"/>
      <c r="E3" s="124"/>
      <c r="F3" s="124"/>
      <c r="G3" s="124"/>
      <c r="H3" s="126" t="s">
        <v>69</v>
      </c>
      <c r="I3" s="126"/>
      <c r="J3" s="126"/>
      <c r="K3" s="126"/>
      <c r="L3" s="126"/>
      <c r="M3" s="126"/>
      <c r="N3" s="126"/>
      <c r="O3" s="125" t="s">
        <v>70</v>
      </c>
      <c r="P3" s="125"/>
      <c r="Q3" s="125"/>
      <c r="R3" s="125"/>
    </row>
    <row r="4" spans="1:26" ht="11.25" customHeight="1">
      <c r="C4" s="107"/>
      <c r="D4" s="107"/>
      <c r="E4" s="107"/>
      <c r="F4" s="107"/>
      <c r="G4" s="107"/>
      <c r="H4" s="109"/>
      <c r="I4" s="109"/>
      <c r="J4" s="109"/>
      <c r="K4" s="109"/>
      <c r="L4" s="109"/>
      <c r="M4" s="109"/>
      <c r="N4" s="109"/>
      <c r="O4" s="108"/>
      <c r="P4" s="108"/>
      <c r="Q4" s="108"/>
      <c r="R4" s="108"/>
    </row>
    <row r="5" spans="1:26">
      <c r="C5" s="129" t="s">
        <v>6</v>
      </c>
      <c r="D5" s="129"/>
      <c r="E5" s="129"/>
      <c r="F5" s="143">
        <v>45938</v>
      </c>
      <c r="G5" s="143"/>
      <c r="J5" s="106" t="s">
        <v>13</v>
      </c>
      <c r="K5" s="130">
        <v>367800000000</v>
      </c>
      <c r="L5" s="130"/>
      <c r="M5" s="9" t="s">
        <v>8</v>
      </c>
      <c r="N5" s="9"/>
      <c r="O5" s="127" t="s">
        <v>7</v>
      </c>
      <c r="P5" s="127"/>
      <c r="Q5" s="128">
        <f>F5+K6-1</f>
        <v>46117</v>
      </c>
      <c r="R5" s="128"/>
    </row>
    <row r="6" spans="1:26">
      <c r="C6" s="163"/>
      <c r="D6" s="163"/>
      <c r="E6" s="163"/>
      <c r="G6" s="106"/>
      <c r="J6" s="15" t="s">
        <v>14</v>
      </c>
      <c r="K6" s="145">
        <v>180</v>
      </c>
      <c r="L6" s="145"/>
      <c r="M6" s="9" t="s">
        <v>9</v>
      </c>
      <c r="N6" s="9"/>
      <c r="O6" s="129"/>
      <c r="P6" s="129"/>
      <c r="Q6" s="129"/>
      <c r="R6" s="129"/>
    </row>
    <row r="7" spans="1:26" ht="11.25" customHeight="1" thickBot="1"/>
    <row r="8" spans="1:26" ht="62.25" customHeight="1">
      <c r="C8" s="16" t="s">
        <v>42</v>
      </c>
      <c r="D8" s="66" t="s">
        <v>41</v>
      </c>
      <c r="E8" s="17" t="s">
        <v>11</v>
      </c>
      <c r="F8" s="17" t="s">
        <v>18</v>
      </c>
      <c r="G8" s="17" t="s">
        <v>20</v>
      </c>
      <c r="H8" s="17" t="s">
        <v>17</v>
      </c>
      <c r="I8" s="17" t="s">
        <v>43</v>
      </c>
      <c r="J8" s="17" t="s">
        <v>12</v>
      </c>
      <c r="K8" s="17" t="s">
        <v>16</v>
      </c>
      <c r="L8" s="17" t="s">
        <v>10</v>
      </c>
      <c r="M8" s="17" t="s">
        <v>19</v>
      </c>
      <c r="N8" s="17" t="s">
        <v>19</v>
      </c>
      <c r="O8" s="17" t="s">
        <v>39</v>
      </c>
      <c r="P8" s="17" t="s">
        <v>4</v>
      </c>
      <c r="Q8" s="17" t="s">
        <v>3</v>
      </c>
      <c r="R8" s="18" t="s">
        <v>5</v>
      </c>
      <c r="Z8" s="7">
        <f>K5*0.2</f>
        <v>73560000000</v>
      </c>
    </row>
    <row r="9" spans="1:26">
      <c r="C9" s="116">
        <v>1</v>
      </c>
      <c r="D9" s="67">
        <v>1</v>
      </c>
      <c r="E9" s="114">
        <v>3333350902</v>
      </c>
      <c r="F9" s="114">
        <f>E9</f>
        <v>3333350902</v>
      </c>
      <c r="G9" s="114">
        <f t="shared" ref="G9:G14" si="0">F9*(1-0.1-0.05+0.1)</f>
        <v>3166683356.8999996</v>
      </c>
      <c r="H9" s="63">
        <v>45956</v>
      </c>
      <c r="I9" s="73">
        <v>46062</v>
      </c>
      <c r="J9" s="114">
        <f t="shared" ref="J9:J14" si="1">U9-T9+1</f>
        <v>125</v>
      </c>
      <c r="K9" s="118">
        <f>MAX(20,ROUNDDOWN(PRODUCT((J9*10/30)+10),0))</f>
        <v>51</v>
      </c>
      <c r="L9" s="115">
        <f>I9+K9</f>
        <v>46113</v>
      </c>
      <c r="M9" s="121">
        <v>3166683357</v>
      </c>
      <c r="N9" s="114">
        <f>G9</f>
        <v>3166683356.8999996</v>
      </c>
      <c r="O9" s="115">
        <v>46162</v>
      </c>
      <c r="P9" s="13">
        <f>O9-L9</f>
        <v>49</v>
      </c>
      <c r="Q9" s="13" t="s">
        <v>21</v>
      </c>
      <c r="R9" s="19">
        <f>(N9/J9)*($K$6/$K$5)*P9</f>
        <v>0.6075072802144208</v>
      </c>
      <c r="T9" s="11">
        <v>45938</v>
      </c>
      <c r="U9" s="11">
        <f t="shared" ref="U9:U14" si="2">I9</f>
        <v>46062</v>
      </c>
      <c r="W9" s="7">
        <f t="shared" ref="W9:W14" si="3">F9*(1-0.1-0.05+0.1)</f>
        <v>3166683356.8999996</v>
      </c>
      <c r="Y9" s="7">
        <v>0</v>
      </c>
      <c r="Z9" s="7">
        <f t="shared" ref="Z9:Z14" si="4">$Z$8-Y9</f>
        <v>73560000000</v>
      </c>
    </row>
    <row r="10" spans="1:26">
      <c r="C10" s="117">
        <v>2</v>
      </c>
      <c r="D10" s="70">
        <v>2</v>
      </c>
      <c r="E10" s="112">
        <v>15329892394</v>
      </c>
      <c r="F10" s="112">
        <f>E10-E9</f>
        <v>11996541492</v>
      </c>
      <c r="G10" s="112">
        <f t="shared" si="0"/>
        <v>11396714417.4</v>
      </c>
      <c r="H10" s="71">
        <v>45956</v>
      </c>
      <c r="I10" s="120">
        <v>46096</v>
      </c>
      <c r="J10" s="112">
        <f t="shared" si="1"/>
        <v>35</v>
      </c>
      <c r="K10" s="119">
        <f t="shared" ref="K10:K14" si="5">MAX(20,ROUNDDOWN(PRODUCT((J10*10/30)+10),0))</f>
        <v>21</v>
      </c>
      <c r="L10" s="113">
        <f t="shared" ref="L10:L14" si="6">I10+K10</f>
        <v>46117</v>
      </c>
      <c r="M10" s="121">
        <v>11396714417</v>
      </c>
      <c r="N10" s="22">
        <f>M10</f>
        <v>11396714417</v>
      </c>
      <c r="O10" s="23">
        <v>46162</v>
      </c>
      <c r="P10" s="14">
        <f t="shared" ref="P10" si="7">O10-L10</f>
        <v>45</v>
      </c>
      <c r="Q10" s="14" t="s">
        <v>21</v>
      </c>
      <c r="R10" s="20">
        <f t="shared" ref="R10:R14" si="8">(N10/J10)*($K$6/$K$5)*P10</f>
        <v>7.1710857436261941</v>
      </c>
      <c r="T10" s="11">
        <f>U9</f>
        <v>46062</v>
      </c>
      <c r="U10" s="11">
        <f t="shared" si="2"/>
        <v>46096</v>
      </c>
      <c r="W10" s="7">
        <f t="shared" si="3"/>
        <v>11396714417.4</v>
      </c>
      <c r="Y10" s="7">
        <v>0</v>
      </c>
      <c r="Z10" s="7">
        <f t="shared" si="4"/>
        <v>73560000000</v>
      </c>
    </row>
    <row r="11" spans="1:26">
      <c r="C11" s="116">
        <v>3</v>
      </c>
      <c r="D11" s="67">
        <v>3</v>
      </c>
      <c r="E11" s="114">
        <v>19134479384</v>
      </c>
      <c r="F11" s="111">
        <f>E11-E10</f>
        <v>3804586990</v>
      </c>
      <c r="G11" s="114">
        <f t="shared" si="0"/>
        <v>3614357640.5</v>
      </c>
      <c r="H11" s="63">
        <v>45956</v>
      </c>
      <c r="I11" s="73">
        <v>46141</v>
      </c>
      <c r="J11" s="114">
        <f t="shared" si="1"/>
        <v>46</v>
      </c>
      <c r="K11" s="118">
        <f t="shared" si="5"/>
        <v>25</v>
      </c>
      <c r="L11" s="115">
        <f t="shared" si="6"/>
        <v>46166</v>
      </c>
      <c r="M11" s="121"/>
      <c r="N11" s="114">
        <f t="shared" ref="N11:N14" si="9">G11</f>
        <v>3614357640.5</v>
      </c>
      <c r="O11" s="115">
        <v>46253</v>
      </c>
      <c r="P11" s="13">
        <f>O11-L11</f>
        <v>87</v>
      </c>
      <c r="Q11" s="13" t="s">
        <v>21</v>
      </c>
      <c r="R11" s="19">
        <f t="shared" si="8"/>
        <v>3.345440613414072</v>
      </c>
      <c r="T11" s="11">
        <f>U10</f>
        <v>46096</v>
      </c>
      <c r="U11" s="11">
        <f t="shared" si="2"/>
        <v>46141</v>
      </c>
      <c r="W11" s="7">
        <f t="shared" si="3"/>
        <v>3614357640.5</v>
      </c>
      <c r="Y11" s="7">
        <v>0</v>
      </c>
      <c r="Z11" s="7">
        <f t="shared" si="4"/>
        <v>73560000000</v>
      </c>
    </row>
    <row r="12" spans="1:26">
      <c r="C12" s="117">
        <v>4</v>
      </c>
      <c r="D12" s="70">
        <v>4</v>
      </c>
      <c r="E12" s="22">
        <v>21134479384</v>
      </c>
      <c r="F12" s="112">
        <f>E12-E11</f>
        <v>2000000000</v>
      </c>
      <c r="G12" s="22">
        <f t="shared" si="0"/>
        <v>1900000000</v>
      </c>
      <c r="H12" s="71">
        <v>45956</v>
      </c>
      <c r="I12" s="74">
        <v>46188</v>
      </c>
      <c r="J12" s="22">
        <f t="shared" si="1"/>
        <v>48</v>
      </c>
      <c r="K12" s="72">
        <f t="shared" si="5"/>
        <v>26</v>
      </c>
      <c r="L12" s="23">
        <f t="shared" si="6"/>
        <v>46214</v>
      </c>
      <c r="M12" s="76"/>
      <c r="N12" s="22">
        <f t="shared" si="9"/>
        <v>1900000000</v>
      </c>
      <c r="O12" s="23">
        <v>46253</v>
      </c>
      <c r="P12" s="14">
        <f>O12-L12</f>
        <v>39</v>
      </c>
      <c r="Q12" s="14" t="s">
        <v>21</v>
      </c>
      <c r="R12" s="20">
        <f t="shared" si="8"/>
        <v>0.75550570962479602</v>
      </c>
      <c r="T12" s="11">
        <f>U11</f>
        <v>46141</v>
      </c>
      <c r="U12" s="11">
        <f t="shared" si="2"/>
        <v>46188</v>
      </c>
      <c r="W12" s="7">
        <f t="shared" si="3"/>
        <v>1900000000</v>
      </c>
      <c r="Y12" s="7">
        <v>0</v>
      </c>
      <c r="Z12" s="7">
        <f t="shared" si="4"/>
        <v>73560000000</v>
      </c>
    </row>
    <row r="13" spans="1:26">
      <c r="A13" s="114">
        <v>305829906</v>
      </c>
      <c r="C13" s="116">
        <v>5</v>
      </c>
      <c r="D13" s="67">
        <v>5</v>
      </c>
      <c r="E13" s="114">
        <v>25132998177</v>
      </c>
      <c r="F13" s="111">
        <f>E13-E12</f>
        <v>3998518793</v>
      </c>
      <c r="G13" s="114">
        <f t="shared" si="0"/>
        <v>3798592853.3499999</v>
      </c>
      <c r="H13" s="63">
        <v>45956</v>
      </c>
      <c r="I13" s="73">
        <v>46195</v>
      </c>
      <c r="J13" s="114">
        <f t="shared" si="1"/>
        <v>8</v>
      </c>
      <c r="K13" s="118">
        <f t="shared" si="5"/>
        <v>20</v>
      </c>
      <c r="L13" s="115">
        <f t="shared" si="6"/>
        <v>46215</v>
      </c>
      <c r="M13" s="76"/>
      <c r="N13" s="114">
        <f t="shared" si="9"/>
        <v>3798592853.3499999</v>
      </c>
      <c r="O13" s="115">
        <v>46253</v>
      </c>
      <c r="P13" s="13">
        <f t="shared" ref="P13:P14" si="10">O13-L13</f>
        <v>38</v>
      </c>
      <c r="Q13" s="13" t="s">
        <v>21</v>
      </c>
      <c r="R13" s="19">
        <f t="shared" si="8"/>
        <v>8.8303341207565254</v>
      </c>
      <c r="T13" s="11">
        <f>U12</f>
        <v>46188</v>
      </c>
      <c r="U13" s="11">
        <f t="shared" si="2"/>
        <v>46195</v>
      </c>
      <c r="W13" s="7">
        <f t="shared" si="3"/>
        <v>3798592853.3499999</v>
      </c>
      <c r="Y13" s="7">
        <v>0</v>
      </c>
      <c r="Z13" s="7">
        <f t="shared" si="4"/>
        <v>73560000000</v>
      </c>
    </row>
    <row r="14" spans="1:26">
      <c r="C14" s="117">
        <v>6</v>
      </c>
      <c r="D14" s="70">
        <v>6</v>
      </c>
      <c r="E14" s="22">
        <v>101034325440</v>
      </c>
      <c r="F14" s="112">
        <f>E14-E13</f>
        <v>75901327263</v>
      </c>
      <c r="G14" s="22">
        <f t="shared" si="0"/>
        <v>72106260899.849991</v>
      </c>
      <c r="H14" s="71">
        <v>45956</v>
      </c>
      <c r="I14" s="74">
        <v>46207</v>
      </c>
      <c r="J14" s="22">
        <f t="shared" si="1"/>
        <v>13</v>
      </c>
      <c r="K14" s="72">
        <f t="shared" si="5"/>
        <v>20</v>
      </c>
      <c r="L14" s="23">
        <f t="shared" si="6"/>
        <v>46227</v>
      </c>
      <c r="M14" s="76"/>
      <c r="N14" s="22">
        <f t="shared" si="9"/>
        <v>72106260899.849991</v>
      </c>
      <c r="O14" s="23">
        <v>46253</v>
      </c>
      <c r="P14" s="14">
        <f t="shared" si="10"/>
        <v>26</v>
      </c>
      <c r="Q14" s="14" t="s">
        <v>21</v>
      </c>
      <c r="R14" s="20">
        <f t="shared" si="8"/>
        <v>70.577090603442073</v>
      </c>
      <c r="T14" s="11">
        <f>U13</f>
        <v>46195</v>
      </c>
      <c r="U14" s="11">
        <f t="shared" si="2"/>
        <v>46207</v>
      </c>
      <c r="W14" s="7">
        <f t="shared" si="3"/>
        <v>72106260899.849991</v>
      </c>
      <c r="Y14" s="7">
        <v>0</v>
      </c>
      <c r="Z14" s="7">
        <f t="shared" si="4"/>
        <v>73560000000</v>
      </c>
    </row>
    <row r="15" spans="1:26" ht="20.399999999999999">
      <c r="C15" s="146" t="s">
        <v>22</v>
      </c>
      <c r="D15" s="174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21">
        <f>SUM(R9:R14)</f>
        <v>91.286964071078074</v>
      </c>
      <c r="T15" s="11" t="e">
        <f>#REF!+R15</f>
        <v>#REF!</v>
      </c>
    </row>
    <row r="16" spans="1:26">
      <c r="R16" s="1">
        <v>93</v>
      </c>
    </row>
    <row r="17" spans="5:18">
      <c r="R17" s="1">
        <v>86</v>
      </c>
    </row>
    <row r="20" spans="5:18">
      <c r="E20" s="122">
        <v>45385</v>
      </c>
      <c r="F20" s="122"/>
      <c r="G20" s="110"/>
      <c r="M20" s="175">
        <v>11396714417</v>
      </c>
    </row>
    <row r="21" spans="5:18">
      <c r="E21" s="122">
        <v>45416</v>
      </c>
      <c r="F21" s="122"/>
      <c r="G21" s="110"/>
      <c r="M21" s="176"/>
    </row>
    <row r="22" spans="5:18">
      <c r="E22" s="1">
        <f>E21-E20</f>
        <v>31</v>
      </c>
    </row>
    <row r="24" spans="5:18">
      <c r="E24" s="10">
        <v>46036</v>
      </c>
      <c r="F24" s="10">
        <v>46117</v>
      </c>
    </row>
    <row r="25" spans="5:18">
      <c r="E25" s="10">
        <v>46096</v>
      </c>
      <c r="F25" s="10">
        <v>46274</v>
      </c>
    </row>
    <row r="26" spans="5:18">
      <c r="E26" s="1">
        <f>E25-E24</f>
        <v>60</v>
      </c>
      <c r="F26" s="1">
        <f>F25-F24</f>
        <v>157</v>
      </c>
    </row>
  </sheetData>
  <mergeCells count="18">
    <mergeCell ref="M20:M21"/>
    <mergeCell ref="E21:F21"/>
    <mergeCell ref="C15:Q15"/>
    <mergeCell ref="E20:F20"/>
    <mergeCell ref="C6:E6"/>
    <mergeCell ref="K6:L6"/>
    <mergeCell ref="O6:P6"/>
    <mergeCell ref="Q6:R6"/>
    <mergeCell ref="C1:R1"/>
    <mergeCell ref="C2:R2"/>
    <mergeCell ref="C3:G3"/>
    <mergeCell ref="H3:N3"/>
    <mergeCell ref="O3:R3"/>
    <mergeCell ref="C5:E5"/>
    <mergeCell ref="F5:G5"/>
    <mergeCell ref="K5:L5"/>
    <mergeCell ref="O5:P5"/>
    <mergeCell ref="Q5:R5"/>
  </mergeCells>
  <printOptions horizontalCentered="1"/>
  <pageMargins left="0.2" right="0.2" top="0.75" bottom="0.75" header="0.3" footer="0.3"/>
  <pageSetup paperSize="9" scale="77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2:H14"/>
  <sheetViews>
    <sheetView rightToLeft="1" view="pageBreakPreview" topLeftCell="A3" zoomScaleNormal="130" zoomScaleSheetLayoutView="100" workbookViewId="0">
      <selection activeCell="B12" sqref="B12"/>
    </sheetView>
  </sheetViews>
  <sheetFormatPr defaultColWidth="8.88671875" defaultRowHeight="18.600000000000001"/>
  <cols>
    <col min="1" max="1" width="8.88671875" style="2"/>
    <col min="2" max="2" width="8.44140625" style="2" customWidth="1"/>
    <col min="3" max="3" width="19.5546875" style="2" customWidth="1"/>
    <col min="4" max="6" width="14" style="2" customWidth="1"/>
    <col min="7" max="7" width="15.109375" style="2" customWidth="1"/>
    <col min="8" max="8" width="14.33203125" style="2" customWidth="1"/>
    <col min="9" max="16384" width="8.88671875" style="2"/>
  </cols>
  <sheetData>
    <row r="2" spans="2:8">
      <c r="B2" s="2" t="s">
        <v>29</v>
      </c>
      <c r="C2" s="12">
        <v>367800000000</v>
      </c>
      <c r="D2" s="2" t="s">
        <v>30</v>
      </c>
      <c r="E2" s="2">
        <v>365</v>
      </c>
    </row>
    <row r="3" spans="2:8" ht="19.2" thickBot="1"/>
    <row r="4" spans="2:8" ht="42.75" customHeight="1">
      <c r="B4" s="25" t="s">
        <v>23</v>
      </c>
      <c r="C4" s="26" t="s">
        <v>36</v>
      </c>
      <c r="D4" s="26" t="s">
        <v>24</v>
      </c>
      <c r="E4" s="26" t="s">
        <v>25</v>
      </c>
      <c r="F4" s="26" t="s">
        <v>2</v>
      </c>
      <c r="G4" s="26" t="s">
        <v>26</v>
      </c>
      <c r="H4" s="27" t="s">
        <v>27</v>
      </c>
    </row>
    <row r="5" spans="2:8">
      <c r="B5" s="3">
        <v>1</v>
      </c>
      <c r="C5" s="12">
        <f>C2*(0.25*0.4)</f>
        <v>36780000000</v>
      </c>
      <c r="D5" s="40">
        <v>45951</v>
      </c>
      <c r="E5" s="40">
        <f>D5+10</f>
        <v>45961</v>
      </c>
      <c r="F5" s="40">
        <v>45955</v>
      </c>
      <c r="G5" s="24">
        <v>0</v>
      </c>
      <c r="H5" s="28">
        <f>G5*0.9</f>
        <v>0</v>
      </c>
    </row>
    <row r="6" spans="2:8" ht="19.2" thickBot="1">
      <c r="B6" s="184" t="s">
        <v>28</v>
      </c>
      <c r="C6" s="185"/>
      <c r="D6" s="185"/>
      <c r="E6" s="185"/>
      <c r="F6" s="185"/>
      <c r="G6" s="186"/>
      <c r="H6" s="41">
        <f>SUM(H5:H5)</f>
        <v>0</v>
      </c>
    </row>
    <row r="7" spans="2:8" ht="68.25" customHeight="1" thickBot="1">
      <c r="B7" s="187" t="s">
        <v>40</v>
      </c>
      <c r="C7" s="188"/>
      <c r="D7" s="188"/>
      <c r="E7" s="188"/>
      <c r="F7" s="188"/>
      <c r="G7" s="188"/>
      <c r="H7" s="189"/>
    </row>
    <row r="8" spans="2:8">
      <c r="D8" s="29"/>
    </row>
    <row r="9" spans="2:8">
      <c r="H9" s="2">
        <v>13</v>
      </c>
    </row>
    <row r="10" spans="2:8">
      <c r="C10" s="40">
        <v>46253</v>
      </c>
      <c r="D10" s="37">
        <f>D5</f>
        <v>45951</v>
      </c>
      <c r="E10" s="40">
        <v>45951</v>
      </c>
      <c r="F10" s="40">
        <v>46253</v>
      </c>
      <c r="G10" s="40">
        <v>46253</v>
      </c>
      <c r="H10" s="40">
        <v>46203</v>
      </c>
    </row>
    <row r="11" spans="2:8">
      <c r="C11" s="2">
        <v>228</v>
      </c>
      <c r="E11" s="40">
        <v>45938</v>
      </c>
      <c r="F11" s="40">
        <v>46117</v>
      </c>
      <c r="G11" s="2">
        <v>136</v>
      </c>
      <c r="H11" s="40">
        <v>46187</v>
      </c>
    </row>
    <row r="12" spans="2:8">
      <c r="C12" s="40">
        <f>C10+C11</f>
        <v>46481</v>
      </c>
      <c r="E12" s="2">
        <f>E10-E11</f>
        <v>13</v>
      </c>
      <c r="F12" s="2">
        <f>F10-F11</f>
        <v>136</v>
      </c>
      <c r="G12" s="40">
        <f>G10+G11</f>
        <v>46389</v>
      </c>
      <c r="H12" s="2">
        <f>H10-H11</f>
        <v>16</v>
      </c>
    </row>
    <row r="13" spans="2:8">
      <c r="C13" s="2">
        <v>57</v>
      </c>
      <c r="G13" s="2">
        <v>57</v>
      </c>
    </row>
    <row r="14" spans="2:8">
      <c r="C14" s="40">
        <f>C12+C13</f>
        <v>46538</v>
      </c>
      <c r="G14" s="40">
        <f>G12+G13</f>
        <v>46446</v>
      </c>
    </row>
  </sheetData>
  <mergeCells count="2">
    <mergeCell ref="B6:G6"/>
    <mergeCell ref="B7:H7"/>
  </mergeCells>
  <printOptions horizontalCentered="1"/>
  <pageMargins left="0.7" right="0.7" top="0.75" bottom="0.75" header="0.3" footer="0.3"/>
  <pageSetup paperSize="9" orientation="landscape" r:id="rId1"/>
  <headerFooter>
    <oddHeader>&amp;Cمحاسبه تاخیرات مجاز مربوط به پیش پرداخت 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2:L10"/>
  <sheetViews>
    <sheetView rightToLeft="1" zoomScaleNormal="100" workbookViewId="0"/>
  </sheetViews>
  <sheetFormatPr defaultColWidth="8.88671875" defaultRowHeight="18.600000000000001"/>
  <cols>
    <col min="1" max="1" width="8.88671875" style="2"/>
    <col min="2" max="2" width="6" style="2" customWidth="1"/>
    <col min="3" max="3" width="19" style="2" bestFit="1" customWidth="1"/>
    <col min="4" max="4" width="20.5546875" style="2" bestFit="1" customWidth="1"/>
    <col min="5" max="5" width="18.5546875" style="2" customWidth="1"/>
    <col min="6" max="6" width="18.33203125" style="2" bestFit="1" customWidth="1"/>
    <col min="7" max="7" width="18.5546875" style="2" customWidth="1"/>
    <col min="8" max="8" width="14" style="2" customWidth="1"/>
    <col min="9" max="9" width="12.88671875" style="2" bestFit="1" customWidth="1"/>
    <col min="10" max="10" width="12.5546875" style="2" bestFit="1" customWidth="1"/>
    <col min="11" max="11" width="8.44140625" style="2" bestFit="1" customWidth="1"/>
    <col min="12" max="12" width="8.33203125" style="2" bestFit="1" customWidth="1"/>
    <col min="13" max="16384" width="8.88671875" style="2"/>
  </cols>
  <sheetData>
    <row r="2" spans="2:12">
      <c r="D2" s="2" t="s">
        <v>29</v>
      </c>
      <c r="E2" s="12">
        <v>367800000000</v>
      </c>
      <c r="F2" s="2" t="s">
        <v>30</v>
      </c>
      <c r="G2" s="2">
        <v>365</v>
      </c>
    </row>
    <row r="3" spans="2:12" ht="19.2" thickBot="1"/>
    <row r="4" spans="2:12" ht="81.599999999999994">
      <c r="B4" s="30" t="s">
        <v>23</v>
      </c>
      <c r="C4" s="31" t="s">
        <v>37</v>
      </c>
      <c r="D4" s="31" t="s">
        <v>31</v>
      </c>
      <c r="E4" s="31" t="s">
        <v>32</v>
      </c>
      <c r="F4" s="31" t="s">
        <v>33</v>
      </c>
      <c r="G4" s="31" t="s">
        <v>34</v>
      </c>
      <c r="H4" s="31" t="s">
        <v>24</v>
      </c>
      <c r="I4" s="31" t="s">
        <v>25</v>
      </c>
      <c r="J4" s="31" t="s">
        <v>2</v>
      </c>
      <c r="K4" s="31" t="s">
        <v>26</v>
      </c>
      <c r="L4" s="32" t="s">
        <v>35</v>
      </c>
    </row>
    <row r="5" spans="2:12" ht="23.4">
      <c r="B5" s="33">
        <v>2</v>
      </c>
      <c r="C5" s="34">
        <f>E2*(0.25*0.3)</f>
        <v>27585000000</v>
      </c>
      <c r="D5" s="34">
        <v>3215033929</v>
      </c>
      <c r="E5" s="38">
        <v>45956</v>
      </c>
      <c r="F5" s="38">
        <v>45955</v>
      </c>
      <c r="G5" s="34">
        <f>E5-F5</f>
        <v>1</v>
      </c>
      <c r="H5" s="38">
        <v>45981</v>
      </c>
      <c r="I5" s="38">
        <f>H5+10</f>
        <v>45991</v>
      </c>
      <c r="J5" s="38">
        <v>45990</v>
      </c>
      <c r="K5" s="35">
        <v>0</v>
      </c>
      <c r="L5" s="36">
        <f>D5/G5*G2/E2*K5</f>
        <v>0</v>
      </c>
    </row>
    <row r="6" spans="2:12" ht="24" thickBot="1">
      <c r="B6" s="190" t="s">
        <v>28</v>
      </c>
      <c r="C6" s="191"/>
      <c r="D6" s="191"/>
      <c r="E6" s="191"/>
      <c r="F6" s="191"/>
      <c r="G6" s="191"/>
      <c r="H6" s="191"/>
      <c r="I6" s="191"/>
      <c r="J6" s="191"/>
      <c r="K6" s="192"/>
      <c r="L6" s="39">
        <f>SUM(L5:L5)</f>
        <v>0</v>
      </c>
    </row>
    <row r="7" spans="2:12" ht="70.5" customHeight="1" thickBot="1">
      <c r="B7" s="187" t="s">
        <v>38</v>
      </c>
      <c r="C7" s="188"/>
      <c r="D7" s="188"/>
      <c r="E7" s="188"/>
      <c r="F7" s="188"/>
      <c r="G7" s="188"/>
      <c r="H7" s="188"/>
      <c r="I7" s="188"/>
      <c r="J7" s="188"/>
      <c r="K7" s="188"/>
      <c r="L7" s="189"/>
    </row>
    <row r="8" spans="2:12">
      <c r="H8" s="29"/>
    </row>
    <row r="9" spans="2:12">
      <c r="L9" s="2">
        <v>25</v>
      </c>
    </row>
    <row r="10" spans="2:12">
      <c r="C10" s="29"/>
      <c r="D10" s="29"/>
      <c r="E10" s="29"/>
      <c r="F10" s="29"/>
      <c r="G10" s="29"/>
    </row>
  </sheetData>
  <mergeCells count="2">
    <mergeCell ref="B6:K6"/>
    <mergeCell ref="B7:L7"/>
  </mergeCells>
  <printOptions horizontalCentered="1"/>
  <pageMargins left="0.25" right="0.2" top="0.75" bottom="0.75" header="0.3" footer="0.3"/>
  <pageSetup paperSize="9" scale="79" orientation="landscape" r:id="rId1"/>
  <headerFooter>
    <oddHeader>&amp;C&amp;"B Nazanin,Bold"&amp;14محاسبه تاخیرات مجاز مربوط به پیش پرداخت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2:L11"/>
  <sheetViews>
    <sheetView rightToLeft="1" zoomScaleNormal="100" workbookViewId="0">
      <selection activeCell="A4" sqref="A4"/>
    </sheetView>
  </sheetViews>
  <sheetFormatPr defaultColWidth="8.88671875" defaultRowHeight="18.600000000000001"/>
  <cols>
    <col min="1" max="1" width="8.88671875" style="2"/>
    <col min="2" max="2" width="6" style="2" customWidth="1"/>
    <col min="3" max="3" width="19" style="2" bestFit="1" customWidth="1"/>
    <col min="4" max="4" width="20.5546875" style="2" bestFit="1" customWidth="1"/>
    <col min="5" max="5" width="18.5546875" style="2" customWidth="1"/>
    <col min="6" max="6" width="18.33203125" style="2" bestFit="1" customWidth="1"/>
    <col min="7" max="7" width="18.5546875" style="2" customWidth="1"/>
    <col min="8" max="8" width="16.33203125" style="2" customWidth="1"/>
    <col min="9" max="9" width="12.88671875" style="2" bestFit="1" customWidth="1"/>
    <col min="10" max="10" width="13.109375" style="2" bestFit="1" customWidth="1"/>
    <col min="11" max="11" width="8.44140625" style="2" bestFit="1" customWidth="1"/>
    <col min="12" max="12" width="8.33203125" style="2" bestFit="1" customWidth="1"/>
    <col min="13" max="16384" width="8.88671875" style="2"/>
  </cols>
  <sheetData>
    <row r="2" spans="2:12">
      <c r="D2" s="2" t="s">
        <v>29</v>
      </c>
      <c r="E2" s="12">
        <v>367800000000</v>
      </c>
      <c r="F2" s="2" t="s">
        <v>30</v>
      </c>
      <c r="G2" s="2">
        <v>365</v>
      </c>
    </row>
    <row r="3" spans="2:12" ht="19.2" thickBot="1"/>
    <row r="4" spans="2:12" ht="81.599999999999994">
      <c r="B4" s="30" t="s">
        <v>23</v>
      </c>
      <c r="C4" s="31" t="s">
        <v>37</v>
      </c>
      <c r="D4" s="31" t="s">
        <v>31</v>
      </c>
      <c r="E4" s="31" t="s">
        <v>32</v>
      </c>
      <c r="F4" s="31" t="s">
        <v>33</v>
      </c>
      <c r="G4" s="31" t="s">
        <v>34</v>
      </c>
      <c r="H4" s="31" t="s">
        <v>24</v>
      </c>
      <c r="I4" s="31" t="s">
        <v>25</v>
      </c>
      <c r="J4" s="31" t="s">
        <v>2</v>
      </c>
      <c r="K4" s="31" t="s">
        <v>26</v>
      </c>
      <c r="L4" s="32" t="s">
        <v>35</v>
      </c>
    </row>
    <row r="5" spans="2:12" ht="23.4">
      <c r="B5" s="33">
        <v>3</v>
      </c>
      <c r="C5" s="34">
        <f>E2*(0.25*0.3)</f>
        <v>27585000000</v>
      </c>
      <c r="D5" s="34">
        <f>'تاخیرات صورت وضعیت ها'!D23</f>
        <v>235176190306</v>
      </c>
      <c r="E5" s="38">
        <v>46225</v>
      </c>
      <c r="F5" s="38">
        <v>45955</v>
      </c>
      <c r="G5" s="34">
        <f>E5-F5</f>
        <v>270</v>
      </c>
      <c r="H5" s="38">
        <v>46231</v>
      </c>
      <c r="I5" s="38">
        <f>H5+10</f>
        <v>46241</v>
      </c>
      <c r="J5" s="38">
        <v>46253</v>
      </c>
      <c r="K5" s="35">
        <f>J5-I5</f>
        <v>12</v>
      </c>
      <c r="L5" s="36">
        <f>D5/G5*G2/E2*K5</f>
        <v>10.372703699074377</v>
      </c>
    </row>
    <row r="6" spans="2:12" ht="24" thickBot="1">
      <c r="B6" s="190" t="s">
        <v>28</v>
      </c>
      <c r="C6" s="191"/>
      <c r="D6" s="191"/>
      <c r="E6" s="191"/>
      <c r="F6" s="191"/>
      <c r="G6" s="191"/>
      <c r="H6" s="191"/>
      <c r="I6" s="191"/>
      <c r="J6" s="191"/>
      <c r="K6" s="192"/>
      <c r="L6" s="39">
        <f>SUM(L5:L5)</f>
        <v>10.372703699074377</v>
      </c>
    </row>
    <row r="7" spans="2:12" ht="70.5" customHeight="1" thickBot="1">
      <c r="B7" s="187" t="s">
        <v>44</v>
      </c>
      <c r="C7" s="188"/>
      <c r="D7" s="188"/>
      <c r="E7" s="188"/>
      <c r="F7" s="188"/>
      <c r="G7" s="188"/>
      <c r="H7" s="188"/>
      <c r="I7" s="188"/>
      <c r="J7" s="188"/>
      <c r="K7" s="188"/>
      <c r="L7" s="189"/>
    </row>
    <row r="8" spans="2:12">
      <c r="H8" s="29"/>
    </row>
    <row r="9" spans="2:12" ht="23.4">
      <c r="I9" s="38">
        <v>46145</v>
      </c>
      <c r="L9" s="2">
        <v>25</v>
      </c>
    </row>
    <row r="10" spans="2:12" ht="23.4">
      <c r="C10" s="29"/>
      <c r="D10" s="29"/>
      <c r="E10" s="29"/>
      <c r="F10" s="29"/>
      <c r="G10" s="29"/>
      <c r="I10" s="38">
        <v>46221</v>
      </c>
    </row>
    <row r="11" spans="2:12">
      <c r="I11" s="2">
        <f>I10-I9</f>
        <v>76</v>
      </c>
    </row>
  </sheetData>
  <mergeCells count="2">
    <mergeCell ref="B6:K6"/>
    <mergeCell ref="B7:L7"/>
  </mergeCells>
  <printOptions horizontalCentered="1"/>
  <pageMargins left="0.25" right="0.2" top="0.75" bottom="0.75" header="0.3" footer="0.3"/>
  <pageSetup paperSize="9" scale="79" orientation="landscape" r:id="rId1"/>
  <headerFooter>
    <oddHeader>&amp;C&amp;"B Nazanin,Bold"&amp;14محاسبه تاخیرات مجاز مربوط به پیش پرداخت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:JC21"/>
  <sheetViews>
    <sheetView rightToLeft="1" view="pageBreakPreview" topLeftCell="C1" zoomScaleNormal="100" zoomScaleSheetLayoutView="100" workbookViewId="0">
      <pane xSplit="1" ySplit="4" topLeftCell="D5" activePane="bottomRight" state="frozen"/>
      <selection activeCell="C1" sqref="C1"/>
      <selection pane="topRight" activeCell="D1" sqref="D1"/>
      <selection pane="bottomLeft" activeCell="C5" sqref="C5"/>
      <selection pane="bottomRight"/>
    </sheetView>
  </sheetViews>
  <sheetFormatPr defaultColWidth="9.109375" defaultRowHeight="18.600000000000001"/>
  <cols>
    <col min="1" max="2" width="9.109375" style="2"/>
    <col min="3" max="3" width="53.88671875" style="2" customWidth="1"/>
    <col min="4" max="18" width="3.33203125" style="2" customWidth="1"/>
    <col min="19" max="263" width="3.44140625" style="2" customWidth="1"/>
    <col min="264" max="16384" width="9.109375" style="2"/>
  </cols>
  <sheetData>
    <row r="1" spans="3:263" ht="30" customHeight="1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</row>
    <row r="2" spans="3:263" ht="30" customHeight="1" thickBot="1"/>
    <row r="3" spans="3:263" ht="30" customHeight="1">
      <c r="C3" s="195" t="s">
        <v>0</v>
      </c>
      <c r="D3" s="140" t="s">
        <v>49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2"/>
      <c r="S3" s="194" t="s">
        <v>50</v>
      </c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2"/>
      <c r="AX3" s="194" t="s">
        <v>51</v>
      </c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2"/>
      <c r="CC3" s="194" t="s">
        <v>52</v>
      </c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2"/>
      <c r="DH3" s="194" t="s">
        <v>53</v>
      </c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2"/>
      <c r="EM3" s="194" t="s">
        <v>63</v>
      </c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  <c r="FL3" s="141"/>
      <c r="FM3" s="141"/>
      <c r="FN3" s="141"/>
      <c r="FO3" s="141"/>
      <c r="FP3" s="141"/>
      <c r="FQ3" s="142"/>
      <c r="FR3" s="194" t="s">
        <v>64</v>
      </c>
      <c r="FS3" s="141"/>
      <c r="FT3" s="141"/>
      <c r="FU3" s="141"/>
      <c r="FV3" s="141"/>
      <c r="FW3" s="141"/>
      <c r="FX3" s="141"/>
      <c r="FY3" s="141"/>
      <c r="FZ3" s="141"/>
      <c r="GA3" s="141"/>
      <c r="GB3" s="141"/>
      <c r="GC3" s="141"/>
      <c r="GD3" s="141"/>
      <c r="GE3" s="141"/>
      <c r="GF3" s="141"/>
      <c r="GG3" s="141"/>
      <c r="GH3" s="141"/>
      <c r="GI3" s="141"/>
      <c r="GJ3" s="141"/>
      <c r="GK3" s="141"/>
      <c r="GL3" s="141"/>
      <c r="GM3" s="141"/>
      <c r="GN3" s="141"/>
      <c r="GO3" s="141"/>
      <c r="GP3" s="141"/>
      <c r="GQ3" s="141"/>
      <c r="GR3" s="141"/>
      <c r="GS3" s="141"/>
      <c r="GT3" s="141"/>
      <c r="GU3" s="142"/>
      <c r="GV3" s="194" t="s">
        <v>65</v>
      </c>
      <c r="GW3" s="141"/>
      <c r="GX3" s="141"/>
      <c r="GY3" s="141"/>
      <c r="GZ3" s="141"/>
      <c r="HA3" s="141"/>
      <c r="HB3" s="141"/>
      <c r="HC3" s="141"/>
      <c r="HD3" s="141"/>
      <c r="HE3" s="141"/>
      <c r="HF3" s="141"/>
      <c r="HG3" s="141"/>
      <c r="HH3" s="141"/>
      <c r="HI3" s="141"/>
      <c r="HJ3" s="141"/>
      <c r="HK3" s="141"/>
      <c r="HL3" s="141"/>
      <c r="HM3" s="141"/>
      <c r="HN3" s="141"/>
      <c r="HO3" s="141"/>
      <c r="HP3" s="141"/>
      <c r="HQ3" s="141"/>
      <c r="HR3" s="94"/>
      <c r="HS3" s="94"/>
      <c r="HT3" s="94"/>
      <c r="HU3" s="94"/>
      <c r="HV3" s="94"/>
      <c r="HW3" s="94"/>
      <c r="HX3" s="94"/>
      <c r="HY3" s="95"/>
      <c r="HZ3" s="193" t="s">
        <v>66</v>
      </c>
      <c r="IA3" s="193"/>
      <c r="IB3" s="193"/>
      <c r="IC3" s="193"/>
      <c r="ID3" s="193"/>
      <c r="IE3" s="193"/>
      <c r="IF3" s="193"/>
      <c r="IG3" s="193"/>
      <c r="IH3" s="193"/>
      <c r="II3" s="193"/>
      <c r="IJ3" s="193"/>
      <c r="IK3" s="193"/>
      <c r="IL3" s="193"/>
      <c r="IM3" s="193"/>
      <c r="IN3" s="193"/>
      <c r="IO3" s="193"/>
      <c r="IP3" s="193"/>
      <c r="IQ3" s="193"/>
      <c r="IR3" s="193"/>
      <c r="IS3" s="193"/>
      <c r="IT3" s="193"/>
      <c r="IU3" s="193"/>
      <c r="IV3" s="193"/>
      <c r="IW3" s="193"/>
      <c r="IX3" s="193"/>
      <c r="IY3" s="193"/>
      <c r="IZ3" s="193"/>
      <c r="JA3" s="193"/>
      <c r="JB3" s="193"/>
      <c r="JC3" s="193"/>
    </row>
    <row r="4" spans="3:263" ht="30" customHeight="1" thickBot="1">
      <c r="C4" s="196"/>
      <c r="D4" s="3">
        <v>17</v>
      </c>
      <c r="E4" s="82">
        <v>18</v>
      </c>
      <c r="F4" s="82">
        <v>19</v>
      </c>
      <c r="G4" s="82">
        <v>20</v>
      </c>
      <c r="H4" s="82">
        <v>21</v>
      </c>
      <c r="I4" s="82">
        <v>22</v>
      </c>
      <c r="J4" s="82">
        <v>23</v>
      </c>
      <c r="K4" s="82">
        <v>24</v>
      </c>
      <c r="L4" s="82">
        <v>25</v>
      </c>
      <c r="M4" s="82">
        <v>26</v>
      </c>
      <c r="N4" s="82">
        <v>27</v>
      </c>
      <c r="O4" s="82">
        <v>28</v>
      </c>
      <c r="P4" s="82">
        <v>29</v>
      </c>
      <c r="Q4" s="82">
        <v>30</v>
      </c>
      <c r="R4" s="4">
        <v>31</v>
      </c>
      <c r="S4" s="81">
        <v>1</v>
      </c>
      <c r="T4" s="82">
        <v>2</v>
      </c>
      <c r="U4" s="82">
        <v>3</v>
      </c>
      <c r="V4" s="82">
        <v>4</v>
      </c>
      <c r="W4" s="82">
        <v>5</v>
      </c>
      <c r="X4" s="82">
        <v>6</v>
      </c>
      <c r="Y4" s="82">
        <v>7</v>
      </c>
      <c r="Z4" s="82">
        <v>8</v>
      </c>
      <c r="AA4" s="82">
        <v>9</v>
      </c>
      <c r="AB4" s="82">
        <v>10</v>
      </c>
      <c r="AC4" s="82">
        <v>11</v>
      </c>
      <c r="AD4" s="82">
        <v>12</v>
      </c>
      <c r="AE4" s="82">
        <v>13</v>
      </c>
      <c r="AF4" s="82">
        <v>14</v>
      </c>
      <c r="AG4" s="82">
        <v>15</v>
      </c>
      <c r="AH4" s="82">
        <v>16</v>
      </c>
      <c r="AI4" s="82">
        <v>17</v>
      </c>
      <c r="AJ4" s="82">
        <v>18</v>
      </c>
      <c r="AK4" s="82">
        <v>19</v>
      </c>
      <c r="AL4" s="82">
        <v>20</v>
      </c>
      <c r="AM4" s="82">
        <v>21</v>
      </c>
      <c r="AN4" s="82">
        <v>22</v>
      </c>
      <c r="AO4" s="82">
        <v>23</v>
      </c>
      <c r="AP4" s="82">
        <v>24</v>
      </c>
      <c r="AQ4" s="82">
        <v>25</v>
      </c>
      <c r="AR4" s="82">
        <v>26</v>
      </c>
      <c r="AS4" s="82">
        <v>27</v>
      </c>
      <c r="AT4" s="82">
        <v>28</v>
      </c>
      <c r="AU4" s="82">
        <v>29</v>
      </c>
      <c r="AV4" s="82">
        <v>30</v>
      </c>
      <c r="AW4" s="4">
        <v>31</v>
      </c>
      <c r="AX4" s="81">
        <v>1</v>
      </c>
      <c r="AY4" s="82">
        <v>2</v>
      </c>
      <c r="AZ4" s="82">
        <v>3</v>
      </c>
      <c r="BA4" s="82">
        <v>4</v>
      </c>
      <c r="BB4" s="82">
        <v>5</v>
      </c>
      <c r="BC4" s="82">
        <v>6</v>
      </c>
      <c r="BD4" s="82">
        <v>7</v>
      </c>
      <c r="BE4" s="82">
        <v>8</v>
      </c>
      <c r="BF4" s="82">
        <v>9</v>
      </c>
      <c r="BG4" s="82">
        <v>10</v>
      </c>
      <c r="BH4" s="82">
        <v>11</v>
      </c>
      <c r="BI4" s="82">
        <v>12</v>
      </c>
      <c r="BJ4" s="82">
        <v>13</v>
      </c>
      <c r="BK4" s="82">
        <v>14</v>
      </c>
      <c r="BL4" s="82">
        <v>15</v>
      </c>
      <c r="BM4" s="82">
        <v>16</v>
      </c>
      <c r="BN4" s="82">
        <v>17</v>
      </c>
      <c r="BO4" s="82">
        <v>18</v>
      </c>
      <c r="BP4" s="82">
        <v>19</v>
      </c>
      <c r="BQ4" s="82">
        <v>20</v>
      </c>
      <c r="BR4" s="82">
        <v>21</v>
      </c>
      <c r="BS4" s="82">
        <v>22</v>
      </c>
      <c r="BT4" s="82">
        <v>23</v>
      </c>
      <c r="BU4" s="82">
        <v>24</v>
      </c>
      <c r="BV4" s="82">
        <v>25</v>
      </c>
      <c r="BW4" s="82">
        <v>26</v>
      </c>
      <c r="BX4" s="82">
        <v>27</v>
      </c>
      <c r="BY4" s="82">
        <v>28</v>
      </c>
      <c r="BZ4" s="82">
        <v>29</v>
      </c>
      <c r="CA4" s="82">
        <v>30</v>
      </c>
      <c r="CB4" s="4">
        <v>31</v>
      </c>
      <c r="CC4" s="81">
        <v>1</v>
      </c>
      <c r="CD4" s="82">
        <v>2</v>
      </c>
      <c r="CE4" s="82">
        <v>3</v>
      </c>
      <c r="CF4" s="82">
        <v>4</v>
      </c>
      <c r="CG4" s="82">
        <v>5</v>
      </c>
      <c r="CH4" s="82">
        <v>6</v>
      </c>
      <c r="CI4" s="82">
        <v>7</v>
      </c>
      <c r="CJ4" s="82">
        <v>8</v>
      </c>
      <c r="CK4" s="82">
        <v>9</v>
      </c>
      <c r="CL4" s="82">
        <v>10</v>
      </c>
      <c r="CM4" s="82">
        <v>11</v>
      </c>
      <c r="CN4" s="82">
        <v>12</v>
      </c>
      <c r="CO4" s="82">
        <v>13</v>
      </c>
      <c r="CP4" s="82">
        <v>14</v>
      </c>
      <c r="CQ4" s="82">
        <v>15</v>
      </c>
      <c r="CR4" s="82">
        <v>16</v>
      </c>
      <c r="CS4" s="82">
        <v>17</v>
      </c>
      <c r="CT4" s="82">
        <v>18</v>
      </c>
      <c r="CU4" s="82">
        <v>19</v>
      </c>
      <c r="CV4" s="82">
        <v>20</v>
      </c>
      <c r="CW4" s="82">
        <v>21</v>
      </c>
      <c r="CX4" s="82">
        <v>22</v>
      </c>
      <c r="CY4" s="82">
        <v>23</v>
      </c>
      <c r="CZ4" s="82">
        <v>24</v>
      </c>
      <c r="DA4" s="82">
        <v>25</v>
      </c>
      <c r="DB4" s="82">
        <v>26</v>
      </c>
      <c r="DC4" s="82">
        <v>27</v>
      </c>
      <c r="DD4" s="82">
        <v>28</v>
      </c>
      <c r="DE4" s="82">
        <v>29</v>
      </c>
      <c r="DF4" s="82">
        <v>30</v>
      </c>
      <c r="DG4" s="4">
        <v>31</v>
      </c>
      <c r="DH4" s="81">
        <v>1</v>
      </c>
      <c r="DI4" s="82">
        <v>2</v>
      </c>
      <c r="DJ4" s="82">
        <v>3</v>
      </c>
      <c r="DK4" s="82">
        <v>4</v>
      </c>
      <c r="DL4" s="82">
        <v>5</v>
      </c>
      <c r="DM4" s="82">
        <v>6</v>
      </c>
      <c r="DN4" s="82">
        <v>7</v>
      </c>
      <c r="DO4" s="82">
        <v>8</v>
      </c>
      <c r="DP4" s="82">
        <v>9</v>
      </c>
      <c r="DQ4" s="82">
        <v>10</v>
      </c>
      <c r="DR4" s="82">
        <v>11</v>
      </c>
      <c r="DS4" s="82">
        <v>12</v>
      </c>
      <c r="DT4" s="82">
        <v>13</v>
      </c>
      <c r="DU4" s="82">
        <v>14</v>
      </c>
      <c r="DV4" s="82">
        <v>15</v>
      </c>
      <c r="DW4" s="82">
        <v>16</v>
      </c>
      <c r="DX4" s="82">
        <v>17</v>
      </c>
      <c r="DY4" s="82">
        <v>18</v>
      </c>
      <c r="DZ4" s="82">
        <v>19</v>
      </c>
      <c r="EA4" s="82">
        <v>20</v>
      </c>
      <c r="EB4" s="82">
        <v>21</v>
      </c>
      <c r="EC4" s="82">
        <v>22</v>
      </c>
      <c r="ED4" s="82">
        <v>23</v>
      </c>
      <c r="EE4" s="82">
        <v>24</v>
      </c>
      <c r="EF4" s="82">
        <v>25</v>
      </c>
      <c r="EG4" s="82">
        <v>26</v>
      </c>
      <c r="EH4" s="82">
        <v>27</v>
      </c>
      <c r="EI4" s="82">
        <v>28</v>
      </c>
      <c r="EJ4" s="82">
        <v>29</v>
      </c>
      <c r="EK4" s="82">
        <v>30</v>
      </c>
      <c r="EL4" s="4">
        <v>31</v>
      </c>
      <c r="EM4" s="81">
        <v>1</v>
      </c>
      <c r="EN4" s="82">
        <v>2</v>
      </c>
      <c r="EO4" s="82">
        <v>3</v>
      </c>
      <c r="EP4" s="82">
        <v>4</v>
      </c>
      <c r="EQ4" s="82">
        <v>5</v>
      </c>
      <c r="ER4" s="82">
        <v>6</v>
      </c>
      <c r="ES4" s="82">
        <v>7</v>
      </c>
      <c r="ET4" s="82">
        <v>8</v>
      </c>
      <c r="EU4" s="82">
        <v>9</v>
      </c>
      <c r="EV4" s="82">
        <v>10</v>
      </c>
      <c r="EW4" s="82">
        <v>11</v>
      </c>
      <c r="EX4" s="82">
        <v>12</v>
      </c>
      <c r="EY4" s="82">
        <v>13</v>
      </c>
      <c r="EZ4" s="82">
        <v>14</v>
      </c>
      <c r="FA4" s="82">
        <v>15</v>
      </c>
      <c r="FB4" s="82">
        <v>16</v>
      </c>
      <c r="FC4" s="82">
        <v>17</v>
      </c>
      <c r="FD4" s="82">
        <v>18</v>
      </c>
      <c r="FE4" s="82">
        <v>19</v>
      </c>
      <c r="FF4" s="82">
        <v>20</v>
      </c>
      <c r="FG4" s="82">
        <v>21</v>
      </c>
      <c r="FH4" s="82">
        <v>22</v>
      </c>
      <c r="FI4" s="82">
        <v>23</v>
      </c>
      <c r="FJ4" s="82">
        <v>24</v>
      </c>
      <c r="FK4" s="82">
        <v>25</v>
      </c>
      <c r="FL4" s="82">
        <v>26</v>
      </c>
      <c r="FM4" s="82">
        <v>27</v>
      </c>
      <c r="FN4" s="82">
        <v>28</v>
      </c>
      <c r="FO4" s="82">
        <v>29</v>
      </c>
      <c r="FP4" s="82">
        <v>30</v>
      </c>
      <c r="FQ4" s="4">
        <v>31</v>
      </c>
      <c r="FR4" s="81">
        <v>1</v>
      </c>
      <c r="FS4" s="82">
        <v>2</v>
      </c>
      <c r="FT4" s="82">
        <v>3</v>
      </c>
      <c r="FU4" s="82">
        <v>4</v>
      </c>
      <c r="FV4" s="82">
        <v>5</v>
      </c>
      <c r="FW4" s="82">
        <v>6</v>
      </c>
      <c r="FX4" s="82">
        <v>7</v>
      </c>
      <c r="FY4" s="82">
        <v>8</v>
      </c>
      <c r="FZ4" s="82">
        <v>9</v>
      </c>
      <c r="GA4" s="82">
        <v>10</v>
      </c>
      <c r="GB4" s="82">
        <v>11</v>
      </c>
      <c r="GC4" s="82">
        <v>12</v>
      </c>
      <c r="GD4" s="82">
        <v>13</v>
      </c>
      <c r="GE4" s="82">
        <v>14</v>
      </c>
      <c r="GF4" s="82">
        <v>15</v>
      </c>
      <c r="GG4" s="82">
        <v>16</v>
      </c>
      <c r="GH4" s="82">
        <v>17</v>
      </c>
      <c r="GI4" s="82">
        <v>18</v>
      </c>
      <c r="GJ4" s="82">
        <v>19</v>
      </c>
      <c r="GK4" s="82">
        <v>20</v>
      </c>
      <c r="GL4" s="82">
        <v>21</v>
      </c>
      <c r="GM4" s="82">
        <v>22</v>
      </c>
      <c r="GN4" s="82">
        <v>23</v>
      </c>
      <c r="GO4" s="82">
        <v>24</v>
      </c>
      <c r="GP4" s="82">
        <v>25</v>
      </c>
      <c r="GQ4" s="82">
        <v>26</v>
      </c>
      <c r="GR4" s="82">
        <v>27</v>
      </c>
      <c r="GS4" s="82">
        <v>28</v>
      </c>
      <c r="GT4" s="82">
        <v>29</v>
      </c>
      <c r="GU4" s="4">
        <v>30</v>
      </c>
      <c r="GV4" s="81">
        <v>1</v>
      </c>
      <c r="GW4" s="82">
        <v>2</v>
      </c>
      <c r="GX4" s="82">
        <v>3</v>
      </c>
      <c r="GY4" s="82">
        <v>4</v>
      </c>
      <c r="GZ4" s="82">
        <v>5</v>
      </c>
      <c r="HA4" s="82">
        <v>6</v>
      </c>
      <c r="HB4" s="82">
        <v>7</v>
      </c>
      <c r="HC4" s="82">
        <v>8</v>
      </c>
      <c r="HD4" s="82">
        <v>9</v>
      </c>
      <c r="HE4" s="82">
        <v>10</v>
      </c>
      <c r="HF4" s="82">
        <v>11</v>
      </c>
      <c r="HG4" s="82">
        <v>12</v>
      </c>
      <c r="HH4" s="82">
        <v>13</v>
      </c>
      <c r="HI4" s="82">
        <v>14</v>
      </c>
      <c r="HJ4" s="82">
        <v>15</v>
      </c>
      <c r="HK4" s="82">
        <v>16</v>
      </c>
      <c r="HL4" s="82">
        <v>17</v>
      </c>
      <c r="HM4" s="82">
        <v>18</v>
      </c>
      <c r="HN4" s="82">
        <v>19</v>
      </c>
      <c r="HO4" s="82">
        <v>20</v>
      </c>
      <c r="HP4" s="82">
        <v>21</v>
      </c>
      <c r="HQ4" s="82">
        <v>22</v>
      </c>
      <c r="HR4" s="82">
        <v>23</v>
      </c>
      <c r="HS4" s="82">
        <v>24</v>
      </c>
      <c r="HT4" s="82">
        <v>25</v>
      </c>
      <c r="HU4" s="82">
        <v>26</v>
      </c>
      <c r="HV4" s="82">
        <v>27</v>
      </c>
      <c r="HW4" s="82">
        <v>28</v>
      </c>
      <c r="HX4" s="82">
        <v>29</v>
      </c>
      <c r="HY4" s="4">
        <v>30</v>
      </c>
      <c r="HZ4" s="77">
        <v>1</v>
      </c>
      <c r="IA4" s="79">
        <v>2</v>
      </c>
      <c r="IB4" s="79">
        <v>3</v>
      </c>
      <c r="IC4" s="79">
        <v>4</v>
      </c>
      <c r="ID4" s="79">
        <v>5</v>
      </c>
      <c r="IE4" s="79">
        <v>6</v>
      </c>
      <c r="IF4" s="79">
        <v>7</v>
      </c>
      <c r="IG4" s="79">
        <v>8</v>
      </c>
      <c r="IH4" s="79">
        <v>9</v>
      </c>
      <c r="II4" s="79">
        <v>10</v>
      </c>
      <c r="IJ4" s="79">
        <v>11</v>
      </c>
      <c r="IK4" s="79">
        <v>12</v>
      </c>
      <c r="IL4" s="79">
        <v>13</v>
      </c>
      <c r="IM4" s="79">
        <v>14</v>
      </c>
      <c r="IN4" s="79">
        <v>15</v>
      </c>
      <c r="IO4" s="79">
        <v>16</v>
      </c>
      <c r="IP4" s="79">
        <v>17</v>
      </c>
      <c r="IQ4" s="79">
        <v>18</v>
      </c>
      <c r="IR4" s="79">
        <v>19</v>
      </c>
      <c r="IS4" s="79">
        <v>20</v>
      </c>
      <c r="IT4" s="79">
        <v>21</v>
      </c>
      <c r="IU4" s="79">
        <v>22</v>
      </c>
      <c r="IV4" s="79">
        <v>23</v>
      </c>
      <c r="IW4" s="79">
        <v>24</v>
      </c>
      <c r="IX4" s="79">
        <v>25</v>
      </c>
      <c r="IY4" s="79">
        <v>26</v>
      </c>
      <c r="IZ4" s="79">
        <v>27</v>
      </c>
      <c r="JA4" s="79">
        <v>28</v>
      </c>
      <c r="JB4" s="79">
        <v>29</v>
      </c>
      <c r="JC4" s="79">
        <v>30</v>
      </c>
    </row>
    <row r="5" spans="3:263" ht="30" customHeight="1">
      <c r="C5" s="105" t="s">
        <v>45</v>
      </c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2"/>
      <c r="S5" s="43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42"/>
      <c r="AX5" s="43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42"/>
      <c r="CC5" s="43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42"/>
      <c r="DH5" s="43"/>
      <c r="DI5" s="5"/>
      <c r="DJ5" s="5"/>
      <c r="DK5" s="5"/>
      <c r="DL5" s="5"/>
      <c r="DM5" s="5"/>
      <c r="DN5" s="5"/>
      <c r="DO5" s="5"/>
      <c r="DP5" s="5"/>
      <c r="DQ5" s="5"/>
      <c r="DR5" s="85">
        <v>1</v>
      </c>
      <c r="DS5" s="85">
        <v>2</v>
      </c>
      <c r="DT5" s="85">
        <v>3</v>
      </c>
      <c r="DU5" s="85">
        <v>4</v>
      </c>
      <c r="DV5" s="85">
        <v>5</v>
      </c>
      <c r="DW5" s="85">
        <v>6</v>
      </c>
      <c r="DX5" s="85">
        <v>7</v>
      </c>
      <c r="DY5" s="85">
        <v>8</v>
      </c>
      <c r="DZ5" s="85">
        <v>9</v>
      </c>
      <c r="EA5" s="85">
        <v>10</v>
      </c>
      <c r="EB5" s="85">
        <v>11</v>
      </c>
      <c r="EC5" s="85">
        <v>12</v>
      </c>
      <c r="ED5" s="85">
        <v>13</v>
      </c>
      <c r="EE5" s="85">
        <v>14</v>
      </c>
      <c r="EF5" s="85">
        <v>15</v>
      </c>
      <c r="EG5" s="85">
        <v>16</v>
      </c>
      <c r="EH5" s="85">
        <v>17</v>
      </c>
      <c r="EI5" s="85">
        <v>18</v>
      </c>
      <c r="EJ5" s="5"/>
      <c r="EK5" s="5"/>
      <c r="EL5" s="42"/>
      <c r="EM5" s="43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42"/>
      <c r="FR5" s="43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4"/>
      <c r="GV5" s="43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4"/>
      <c r="HZ5" s="43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79"/>
      <c r="IQ5" s="79"/>
      <c r="IR5" s="79"/>
      <c r="IS5" s="79"/>
      <c r="IT5" s="79"/>
      <c r="IU5" s="79"/>
      <c r="IV5" s="79"/>
      <c r="IW5" s="79"/>
      <c r="IX5" s="79"/>
      <c r="IY5" s="79"/>
      <c r="IZ5" s="79"/>
      <c r="JA5" s="79"/>
      <c r="JB5" s="79"/>
      <c r="JC5" s="79"/>
    </row>
    <row r="6" spans="3:263" ht="30" customHeight="1">
      <c r="C6" s="105" t="s">
        <v>46</v>
      </c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2"/>
      <c r="S6" s="43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42"/>
      <c r="AX6" s="43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42"/>
      <c r="CC6" s="43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42"/>
      <c r="DH6" s="43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85">
        <v>1</v>
      </c>
      <c r="EK6" s="85">
        <v>2</v>
      </c>
      <c r="EL6" s="88">
        <v>3</v>
      </c>
      <c r="EM6" s="86">
        <v>4</v>
      </c>
      <c r="EN6" s="85">
        <v>5</v>
      </c>
      <c r="EO6" s="85">
        <v>6</v>
      </c>
      <c r="EP6" s="85">
        <v>7</v>
      </c>
      <c r="EQ6" s="85">
        <v>8</v>
      </c>
      <c r="ER6" s="85">
        <v>9</v>
      </c>
      <c r="ES6" s="85">
        <v>10</v>
      </c>
      <c r="ET6" s="85">
        <v>11</v>
      </c>
      <c r="EU6" s="85">
        <v>12</v>
      </c>
      <c r="EV6" s="85">
        <v>13</v>
      </c>
      <c r="EW6" s="85">
        <v>14</v>
      </c>
      <c r="EX6" s="85">
        <v>15</v>
      </c>
      <c r="EY6" s="85">
        <v>16</v>
      </c>
      <c r="EZ6" s="85">
        <v>17</v>
      </c>
      <c r="FA6" s="85">
        <v>18</v>
      </c>
      <c r="FB6" s="85">
        <v>19</v>
      </c>
      <c r="FC6" s="85">
        <v>20</v>
      </c>
      <c r="FD6" s="85">
        <v>21</v>
      </c>
      <c r="FE6" s="85">
        <v>22</v>
      </c>
      <c r="FF6" s="85">
        <v>23</v>
      </c>
      <c r="FG6" s="85">
        <v>24</v>
      </c>
      <c r="FH6" s="85">
        <v>25</v>
      </c>
      <c r="FI6" s="85">
        <v>26</v>
      </c>
      <c r="FJ6" s="85">
        <v>27</v>
      </c>
      <c r="FK6" s="85">
        <v>28</v>
      </c>
      <c r="FL6" s="85">
        <v>29</v>
      </c>
      <c r="FM6" s="85">
        <v>30</v>
      </c>
      <c r="FN6" s="85">
        <v>31</v>
      </c>
      <c r="FO6" s="85">
        <v>32</v>
      </c>
      <c r="FP6" s="85">
        <v>33</v>
      </c>
      <c r="FQ6" s="88">
        <v>34</v>
      </c>
      <c r="FR6" s="86">
        <v>35</v>
      </c>
      <c r="FS6" s="85">
        <v>36</v>
      </c>
      <c r="FT6" s="85">
        <v>37</v>
      </c>
      <c r="FU6" s="85">
        <v>38</v>
      </c>
      <c r="FV6" s="85">
        <v>39</v>
      </c>
      <c r="FW6" s="85">
        <v>40</v>
      </c>
      <c r="FX6" s="85">
        <v>41</v>
      </c>
      <c r="FY6" s="85">
        <v>42</v>
      </c>
      <c r="FZ6" s="85">
        <v>43</v>
      </c>
      <c r="GA6" s="85">
        <v>44</v>
      </c>
      <c r="GB6" s="85">
        <v>45</v>
      </c>
      <c r="GC6" s="85">
        <v>46</v>
      </c>
      <c r="GD6" s="85">
        <v>47</v>
      </c>
      <c r="GE6" s="85">
        <v>48</v>
      </c>
      <c r="GF6" s="85">
        <v>49</v>
      </c>
      <c r="GG6" s="5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4"/>
      <c r="GV6" s="43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4"/>
      <c r="HZ6" s="43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79"/>
      <c r="IQ6" s="79"/>
      <c r="IR6" s="79"/>
      <c r="IS6" s="79"/>
      <c r="IT6" s="79"/>
      <c r="IU6" s="79"/>
      <c r="IV6" s="79"/>
      <c r="IW6" s="79"/>
      <c r="IX6" s="79"/>
      <c r="IY6" s="79"/>
      <c r="IZ6" s="79"/>
      <c r="JA6" s="79"/>
      <c r="JB6" s="79"/>
      <c r="JC6" s="79"/>
    </row>
    <row r="7" spans="3:263" ht="30" customHeight="1">
      <c r="C7" s="105" t="s">
        <v>47</v>
      </c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2"/>
      <c r="S7" s="43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42"/>
      <c r="AX7" s="43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42"/>
      <c r="CC7" s="43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42"/>
      <c r="DH7" s="43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42"/>
      <c r="EM7" s="43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42"/>
      <c r="FR7" s="43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85">
        <v>1</v>
      </c>
      <c r="GH7" s="85">
        <v>2</v>
      </c>
      <c r="GI7" s="85">
        <v>3</v>
      </c>
      <c r="GJ7" s="85">
        <v>4</v>
      </c>
      <c r="GK7" s="85">
        <v>5</v>
      </c>
      <c r="GL7" s="85">
        <v>6</v>
      </c>
      <c r="GM7" s="85">
        <v>7</v>
      </c>
      <c r="GN7" s="85">
        <v>8</v>
      </c>
      <c r="GO7" s="85">
        <v>9</v>
      </c>
      <c r="GP7" s="85">
        <v>10</v>
      </c>
      <c r="GQ7" s="85">
        <v>11</v>
      </c>
      <c r="GR7" s="85">
        <v>12</v>
      </c>
      <c r="GS7" s="85">
        <v>13</v>
      </c>
      <c r="GT7" s="85">
        <v>14</v>
      </c>
      <c r="GU7" s="88">
        <v>15</v>
      </c>
      <c r="GV7" s="86">
        <v>16</v>
      </c>
      <c r="GW7" s="85">
        <v>17</v>
      </c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4"/>
      <c r="HZ7" s="43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79"/>
      <c r="IQ7" s="79"/>
      <c r="IR7" s="79"/>
      <c r="IS7" s="79"/>
      <c r="IT7" s="79"/>
      <c r="IU7" s="79"/>
      <c r="IV7" s="79"/>
      <c r="IW7" s="79"/>
      <c r="IX7" s="79"/>
      <c r="IY7" s="79"/>
      <c r="IZ7" s="79"/>
      <c r="JA7" s="79"/>
      <c r="JB7" s="79"/>
      <c r="JC7" s="79"/>
    </row>
    <row r="8" spans="3:263" ht="30" customHeight="1">
      <c r="C8" s="105" t="s">
        <v>48</v>
      </c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2"/>
      <c r="S8" s="43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42"/>
      <c r="AX8" s="43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85">
        <v>1</v>
      </c>
      <c r="BW8" s="85">
        <v>2</v>
      </c>
      <c r="BX8" s="85">
        <v>3</v>
      </c>
      <c r="BY8" s="85">
        <v>4</v>
      </c>
      <c r="BZ8" s="85">
        <v>5</v>
      </c>
      <c r="CA8" s="85">
        <v>6</v>
      </c>
      <c r="CB8" s="88">
        <v>7</v>
      </c>
      <c r="CC8" s="86">
        <v>8</v>
      </c>
      <c r="CD8" s="85">
        <v>9</v>
      </c>
      <c r="CE8" s="85">
        <v>10</v>
      </c>
      <c r="CF8" s="85">
        <v>11</v>
      </c>
      <c r="CG8" s="85">
        <v>12</v>
      </c>
      <c r="CH8" s="85">
        <v>13</v>
      </c>
      <c r="CI8" s="85">
        <v>14</v>
      </c>
      <c r="CJ8" s="85">
        <v>15</v>
      </c>
      <c r="CK8" s="85">
        <v>16</v>
      </c>
      <c r="CL8" s="85">
        <v>17</v>
      </c>
      <c r="CM8" s="85">
        <v>18</v>
      </c>
      <c r="CN8" s="85">
        <v>19</v>
      </c>
      <c r="CO8" s="85">
        <v>20</v>
      </c>
      <c r="CP8" s="85">
        <v>21</v>
      </c>
      <c r="CQ8" s="85">
        <v>22</v>
      </c>
      <c r="CR8" s="85">
        <v>23</v>
      </c>
      <c r="CS8" s="85">
        <v>24</v>
      </c>
      <c r="CT8" s="85">
        <v>25</v>
      </c>
      <c r="CU8" s="85">
        <v>26</v>
      </c>
      <c r="CV8" s="85">
        <v>27</v>
      </c>
      <c r="CW8" s="85">
        <v>28</v>
      </c>
      <c r="CX8" s="85">
        <v>29</v>
      </c>
      <c r="CY8" s="85">
        <v>30</v>
      </c>
      <c r="CZ8" s="85">
        <v>31</v>
      </c>
      <c r="DA8" s="85">
        <v>32</v>
      </c>
      <c r="DB8" s="85">
        <v>33</v>
      </c>
      <c r="DC8" s="85">
        <v>34</v>
      </c>
      <c r="DD8" s="85">
        <v>35</v>
      </c>
      <c r="DE8" s="85">
        <v>36</v>
      </c>
      <c r="DF8" s="85">
        <v>37</v>
      </c>
      <c r="DG8" s="88">
        <v>38</v>
      </c>
      <c r="DH8" s="86">
        <v>39</v>
      </c>
      <c r="DI8" s="85">
        <v>40</v>
      </c>
      <c r="DJ8" s="85">
        <v>41</v>
      </c>
      <c r="DK8" s="85">
        <v>42</v>
      </c>
      <c r="DL8" s="85">
        <v>43</v>
      </c>
      <c r="DM8" s="85">
        <v>44</v>
      </c>
      <c r="DN8" s="85">
        <v>45</v>
      </c>
      <c r="DO8" s="85">
        <v>46</v>
      </c>
      <c r="DP8" s="85">
        <v>47</v>
      </c>
      <c r="DQ8" s="85">
        <v>48</v>
      </c>
      <c r="DR8" s="85">
        <v>49</v>
      </c>
      <c r="DS8" s="85">
        <v>50</v>
      </c>
      <c r="DT8" s="85">
        <v>51</v>
      </c>
      <c r="DU8" s="85">
        <v>52</v>
      </c>
      <c r="DV8" s="85">
        <v>53</v>
      </c>
      <c r="DW8" s="85">
        <v>54</v>
      </c>
      <c r="DX8" s="85">
        <v>55</v>
      </c>
      <c r="DY8" s="85">
        <v>56</v>
      </c>
      <c r="DZ8" s="85">
        <v>57</v>
      </c>
      <c r="EA8" s="85">
        <v>58</v>
      </c>
      <c r="EB8" s="85">
        <v>59</v>
      </c>
      <c r="EC8" s="85">
        <v>60</v>
      </c>
      <c r="ED8" s="85">
        <v>61</v>
      </c>
      <c r="EE8" s="85">
        <v>62</v>
      </c>
      <c r="EF8" s="85">
        <v>63</v>
      </c>
      <c r="EG8" s="85">
        <v>64</v>
      </c>
      <c r="EH8" s="85">
        <v>65</v>
      </c>
      <c r="EI8" s="85">
        <v>66</v>
      </c>
      <c r="EJ8" s="5"/>
      <c r="EK8" s="5"/>
      <c r="EL8" s="42"/>
      <c r="EM8" s="43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42"/>
      <c r="FR8" s="43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4"/>
      <c r="GV8" s="43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4"/>
      <c r="HZ8" s="43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</row>
    <row r="9" spans="3:263" ht="30" customHeight="1">
      <c r="C9" s="105" t="s">
        <v>54</v>
      </c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2"/>
      <c r="S9" s="43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42"/>
      <c r="AX9" s="43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42"/>
      <c r="CC9" s="43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42"/>
      <c r="DH9" s="43"/>
      <c r="DI9" s="5"/>
      <c r="DJ9" s="5"/>
      <c r="DK9" s="5"/>
      <c r="DL9" s="5"/>
      <c r="DM9" s="5"/>
      <c r="DN9" s="5"/>
      <c r="DO9" s="5"/>
      <c r="DP9" s="5"/>
      <c r="DQ9" s="5"/>
      <c r="DR9" s="5"/>
      <c r="DS9" s="85">
        <v>1</v>
      </c>
      <c r="DT9" s="85">
        <v>2</v>
      </c>
      <c r="DU9" s="85">
        <v>3</v>
      </c>
      <c r="DV9" s="85">
        <v>4</v>
      </c>
      <c r="DW9" s="85">
        <v>5</v>
      </c>
      <c r="DX9" s="85">
        <v>6</v>
      </c>
      <c r="DY9" s="85">
        <v>7</v>
      </c>
      <c r="DZ9" s="85">
        <v>8</v>
      </c>
      <c r="EA9" s="85">
        <v>9</v>
      </c>
      <c r="EB9" s="85">
        <v>10</v>
      </c>
      <c r="EC9" s="85">
        <v>11</v>
      </c>
      <c r="ED9" s="85">
        <v>12</v>
      </c>
      <c r="EE9" s="85">
        <v>13</v>
      </c>
      <c r="EF9" s="85">
        <v>14</v>
      </c>
      <c r="EG9" s="85">
        <v>15</v>
      </c>
      <c r="EH9" s="85">
        <v>16</v>
      </c>
      <c r="EI9" s="85">
        <v>17</v>
      </c>
      <c r="EJ9" s="5"/>
      <c r="EK9" s="5"/>
      <c r="EL9" s="42"/>
      <c r="EM9" s="43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42"/>
      <c r="FR9" s="43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4"/>
      <c r="GV9" s="43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4"/>
      <c r="HZ9" s="43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79"/>
      <c r="IQ9" s="79"/>
      <c r="IR9" s="79"/>
      <c r="IS9" s="79"/>
      <c r="IT9" s="79"/>
      <c r="IU9" s="79"/>
      <c r="IV9" s="79"/>
      <c r="IW9" s="79"/>
      <c r="IX9" s="79"/>
      <c r="IY9" s="79"/>
      <c r="IZ9" s="79"/>
      <c r="JA9" s="79"/>
      <c r="JB9" s="79"/>
      <c r="JC9" s="79"/>
    </row>
    <row r="10" spans="3:263" ht="30" customHeight="1">
      <c r="C10" s="105" t="s">
        <v>55</v>
      </c>
      <c r="D10" s="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2"/>
      <c r="S10" s="43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42"/>
      <c r="AX10" s="43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42"/>
      <c r="CC10" s="43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85">
        <v>1</v>
      </c>
      <c r="DD10" s="85">
        <v>2</v>
      </c>
      <c r="DE10" s="85">
        <v>3</v>
      </c>
      <c r="DF10" s="85">
        <v>4</v>
      </c>
      <c r="DG10" s="88">
        <v>5</v>
      </c>
      <c r="DH10" s="86">
        <v>6</v>
      </c>
      <c r="DI10" s="85">
        <v>7</v>
      </c>
      <c r="DJ10" s="85">
        <v>8</v>
      </c>
      <c r="DK10" s="85">
        <v>9</v>
      </c>
      <c r="DL10" s="85">
        <v>10</v>
      </c>
      <c r="DM10" s="85">
        <v>11</v>
      </c>
      <c r="DN10" s="85">
        <v>12</v>
      </c>
      <c r="DO10" s="85">
        <v>13</v>
      </c>
      <c r="DP10" s="85">
        <v>14</v>
      </c>
      <c r="DQ10" s="85">
        <v>15</v>
      </c>
      <c r="DR10" s="85">
        <v>16</v>
      </c>
      <c r="DS10" s="85">
        <v>17</v>
      </c>
      <c r="DT10" s="85">
        <v>18</v>
      </c>
      <c r="DU10" s="85">
        <v>19</v>
      </c>
      <c r="DV10" s="85">
        <v>20</v>
      </c>
      <c r="DW10" s="85">
        <v>21</v>
      </c>
      <c r="DX10" s="85">
        <v>22</v>
      </c>
      <c r="DY10" s="85">
        <v>23</v>
      </c>
      <c r="DZ10" s="85">
        <v>24</v>
      </c>
      <c r="EA10" s="85">
        <v>25</v>
      </c>
      <c r="EB10" s="85">
        <v>26</v>
      </c>
      <c r="EC10" s="85">
        <v>27</v>
      </c>
      <c r="ED10" s="85">
        <v>28</v>
      </c>
      <c r="EE10" s="85">
        <v>29</v>
      </c>
      <c r="EF10" s="85">
        <v>30</v>
      </c>
      <c r="EG10" s="85">
        <v>31</v>
      </c>
      <c r="EH10" s="85">
        <v>32</v>
      </c>
      <c r="EI10" s="85">
        <v>33</v>
      </c>
      <c r="EJ10" s="5"/>
      <c r="EK10" s="5"/>
      <c r="EL10" s="42"/>
      <c r="EM10" s="43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42"/>
      <c r="FR10" s="43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4"/>
      <c r="GV10" s="43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4"/>
      <c r="HZ10" s="43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79"/>
      <c r="IQ10" s="79"/>
      <c r="IR10" s="79"/>
      <c r="IS10" s="79"/>
      <c r="IT10" s="79"/>
      <c r="IU10" s="79"/>
      <c r="IV10" s="79"/>
      <c r="IW10" s="79"/>
      <c r="IX10" s="79"/>
      <c r="IY10" s="79"/>
      <c r="IZ10" s="79"/>
      <c r="JA10" s="79"/>
      <c r="JB10" s="79"/>
      <c r="JC10" s="79"/>
    </row>
    <row r="11" spans="3:263" ht="30" customHeight="1">
      <c r="C11" s="105" t="s">
        <v>56</v>
      </c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42"/>
      <c r="S11" s="43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42"/>
      <c r="AX11" s="43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42"/>
      <c r="CC11" s="43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85">
        <v>1</v>
      </c>
      <c r="DD11" s="85">
        <v>2</v>
      </c>
      <c r="DE11" s="85">
        <v>3</v>
      </c>
      <c r="DF11" s="85">
        <v>4</v>
      </c>
      <c r="DG11" s="88">
        <v>5</v>
      </c>
      <c r="DH11" s="86">
        <v>6</v>
      </c>
      <c r="DI11" s="85">
        <v>7</v>
      </c>
      <c r="DJ11" s="85">
        <v>8</v>
      </c>
      <c r="DK11" s="85">
        <v>9</v>
      </c>
      <c r="DL11" s="85">
        <v>10</v>
      </c>
      <c r="DM11" s="85">
        <v>11</v>
      </c>
      <c r="DN11" s="85">
        <v>12</v>
      </c>
      <c r="DO11" s="85">
        <v>13</v>
      </c>
      <c r="DP11" s="85">
        <v>14</v>
      </c>
      <c r="DQ11" s="85">
        <v>15</v>
      </c>
      <c r="DR11" s="85">
        <v>16</v>
      </c>
      <c r="DS11" s="85">
        <v>17</v>
      </c>
      <c r="DT11" s="85">
        <v>18</v>
      </c>
      <c r="DU11" s="85">
        <v>19</v>
      </c>
      <c r="DV11" s="85">
        <v>20</v>
      </c>
      <c r="DW11" s="85">
        <v>21</v>
      </c>
      <c r="DX11" s="85">
        <v>22</v>
      </c>
      <c r="DY11" s="85">
        <v>23</v>
      </c>
      <c r="DZ11" s="85">
        <v>24</v>
      </c>
      <c r="EA11" s="85">
        <v>25</v>
      </c>
      <c r="EB11" s="85">
        <v>26</v>
      </c>
      <c r="EC11" s="85">
        <v>27</v>
      </c>
      <c r="ED11" s="85">
        <v>28</v>
      </c>
      <c r="EE11" s="85">
        <v>29</v>
      </c>
      <c r="EF11" s="85">
        <v>30</v>
      </c>
      <c r="EG11" s="85">
        <v>31</v>
      </c>
      <c r="EH11" s="85">
        <v>32</v>
      </c>
      <c r="EI11" s="85">
        <v>33</v>
      </c>
      <c r="EJ11" s="5"/>
      <c r="EK11" s="5"/>
      <c r="EL11" s="42"/>
      <c r="EM11" s="43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42"/>
      <c r="FR11" s="43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4"/>
      <c r="GV11" s="43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4"/>
      <c r="HZ11" s="43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79"/>
      <c r="IQ11" s="79"/>
      <c r="IR11" s="79"/>
      <c r="IS11" s="79"/>
      <c r="IT11" s="79"/>
      <c r="IU11" s="79"/>
      <c r="IV11" s="79"/>
      <c r="IW11" s="79"/>
      <c r="IX11" s="79"/>
      <c r="IY11" s="79"/>
      <c r="IZ11" s="79"/>
      <c r="JA11" s="79"/>
      <c r="JB11" s="79"/>
      <c r="JC11" s="79"/>
    </row>
    <row r="12" spans="3:263" ht="30" customHeight="1">
      <c r="C12" s="105" t="s">
        <v>57</v>
      </c>
      <c r="D12" s="87">
        <v>1</v>
      </c>
      <c r="E12" s="85">
        <v>2</v>
      </c>
      <c r="F12" s="85">
        <v>3</v>
      </c>
      <c r="G12" s="85">
        <v>4</v>
      </c>
      <c r="H12" s="85">
        <v>5</v>
      </c>
      <c r="I12" s="85">
        <v>6</v>
      </c>
      <c r="J12" s="85">
        <v>7</v>
      </c>
      <c r="K12" s="85">
        <v>8</v>
      </c>
      <c r="L12" s="85">
        <v>9</v>
      </c>
      <c r="M12" s="85">
        <v>10</v>
      </c>
      <c r="N12" s="85">
        <v>11</v>
      </c>
      <c r="O12" s="85">
        <v>12</v>
      </c>
      <c r="P12" s="85">
        <v>13</v>
      </c>
      <c r="Q12" s="85">
        <v>14</v>
      </c>
      <c r="R12" s="88">
        <v>15</v>
      </c>
      <c r="S12" s="86">
        <v>16</v>
      </c>
      <c r="T12" s="85">
        <v>17</v>
      </c>
      <c r="U12" s="85">
        <v>18</v>
      </c>
      <c r="V12" s="85">
        <v>19</v>
      </c>
      <c r="W12" s="85">
        <v>20</v>
      </c>
      <c r="X12" s="85">
        <v>21</v>
      </c>
      <c r="Y12" s="85">
        <v>22</v>
      </c>
      <c r="Z12" s="85">
        <v>23</v>
      </c>
      <c r="AA12" s="85">
        <v>24</v>
      </c>
      <c r="AB12" s="85">
        <v>25</v>
      </c>
      <c r="AC12" s="85">
        <v>26</v>
      </c>
      <c r="AD12" s="85">
        <v>27</v>
      </c>
      <c r="AE12" s="85">
        <v>28</v>
      </c>
      <c r="AF12" s="85">
        <v>29</v>
      </c>
      <c r="AG12" s="85">
        <v>30</v>
      </c>
      <c r="AH12" s="85">
        <v>31</v>
      </c>
      <c r="AI12" s="85">
        <v>32</v>
      </c>
      <c r="AJ12" s="85">
        <v>33</v>
      </c>
      <c r="AK12" s="85">
        <v>34</v>
      </c>
      <c r="AL12" s="85">
        <v>35</v>
      </c>
      <c r="AM12" s="85">
        <v>36</v>
      </c>
      <c r="AN12" s="85">
        <v>37</v>
      </c>
      <c r="AO12" s="85">
        <v>38</v>
      </c>
      <c r="AP12" s="85">
        <v>39</v>
      </c>
      <c r="AQ12" s="85">
        <v>40</v>
      </c>
      <c r="AR12" s="85">
        <v>41</v>
      </c>
      <c r="AS12" s="85">
        <v>42</v>
      </c>
      <c r="AT12" s="85">
        <v>43</v>
      </c>
      <c r="AU12" s="85">
        <v>44</v>
      </c>
      <c r="AV12" s="85">
        <v>45</v>
      </c>
      <c r="AW12" s="88">
        <v>46</v>
      </c>
      <c r="AX12" s="86">
        <v>47</v>
      </c>
      <c r="AY12" s="85">
        <v>48</v>
      </c>
      <c r="AZ12" s="85">
        <v>49</v>
      </c>
      <c r="BA12" s="85">
        <v>50</v>
      </c>
      <c r="BB12" s="85">
        <v>51</v>
      </c>
      <c r="BC12" s="85">
        <v>52</v>
      </c>
      <c r="BD12" s="85">
        <v>53</v>
      </c>
      <c r="BE12" s="85">
        <v>54</v>
      </c>
      <c r="BF12" s="85">
        <v>55</v>
      </c>
      <c r="BG12" s="85">
        <v>56</v>
      </c>
      <c r="BH12" s="85">
        <v>57</v>
      </c>
      <c r="BI12" s="85">
        <v>58</v>
      </c>
      <c r="BJ12" s="85">
        <v>59</v>
      </c>
      <c r="BK12" s="85">
        <v>60</v>
      </c>
      <c r="BL12" s="85">
        <v>61</v>
      </c>
      <c r="BM12" s="85">
        <v>62</v>
      </c>
      <c r="BN12" s="85">
        <v>63</v>
      </c>
      <c r="BO12" s="85">
        <v>64</v>
      </c>
      <c r="BP12" s="85">
        <v>65</v>
      </c>
      <c r="BQ12" s="85">
        <v>66</v>
      </c>
      <c r="BR12" s="85">
        <v>67</v>
      </c>
      <c r="BS12" s="85">
        <v>68</v>
      </c>
      <c r="BT12" s="85">
        <v>69</v>
      </c>
      <c r="BU12" s="85">
        <v>70</v>
      </c>
      <c r="BV12" s="5"/>
      <c r="BW12" s="5"/>
      <c r="BX12" s="5"/>
      <c r="BY12" s="5"/>
      <c r="BZ12" s="5"/>
      <c r="CA12" s="5"/>
      <c r="CB12" s="42"/>
      <c r="CC12" s="43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42"/>
      <c r="DH12" s="43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42"/>
      <c r="EM12" s="43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42"/>
      <c r="FR12" s="43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4"/>
      <c r="GV12" s="43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4"/>
      <c r="HZ12" s="43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79"/>
      <c r="IQ12" s="79"/>
      <c r="IR12" s="79"/>
      <c r="IS12" s="79"/>
      <c r="IT12" s="79"/>
      <c r="IU12" s="79"/>
      <c r="IV12" s="79"/>
      <c r="IW12" s="79"/>
      <c r="IX12" s="79"/>
      <c r="IY12" s="79"/>
      <c r="IZ12" s="79"/>
      <c r="JA12" s="79"/>
      <c r="JB12" s="79"/>
      <c r="JC12" s="79"/>
    </row>
    <row r="13" spans="3:263" ht="30" customHeight="1">
      <c r="C13" s="105" t="s">
        <v>58</v>
      </c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42"/>
      <c r="S13" s="43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42"/>
      <c r="AX13" s="43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42"/>
      <c r="CC13" s="43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85">
        <v>1</v>
      </c>
      <c r="CP13" s="85">
        <v>2</v>
      </c>
      <c r="CQ13" s="85">
        <v>3</v>
      </c>
      <c r="CR13" s="85">
        <v>4</v>
      </c>
      <c r="CS13" s="85">
        <v>5</v>
      </c>
      <c r="CT13" s="85">
        <v>6</v>
      </c>
      <c r="CU13" s="85">
        <v>7</v>
      </c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42"/>
      <c r="DH13" s="43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42"/>
      <c r="EM13" s="43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42"/>
      <c r="FR13" s="43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4"/>
      <c r="GV13" s="43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4"/>
      <c r="HZ13" s="43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79"/>
      <c r="IQ13" s="79"/>
      <c r="IR13" s="79"/>
      <c r="IS13" s="79"/>
      <c r="IT13" s="79"/>
      <c r="IU13" s="79"/>
      <c r="IV13" s="79"/>
      <c r="IW13" s="79"/>
      <c r="IX13" s="79"/>
      <c r="IY13" s="79"/>
      <c r="IZ13" s="79"/>
      <c r="JA13" s="79"/>
      <c r="JB13" s="79"/>
      <c r="JC13" s="79"/>
    </row>
    <row r="14" spans="3:263" ht="30" customHeight="1">
      <c r="C14" s="105" t="s">
        <v>59</v>
      </c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42"/>
      <c r="S14" s="43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42"/>
      <c r="AX14" s="43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85">
        <v>1</v>
      </c>
      <c r="BU14" s="85">
        <v>2</v>
      </c>
      <c r="BV14" s="85">
        <v>3</v>
      </c>
      <c r="BW14" s="85">
        <v>4</v>
      </c>
      <c r="BX14" s="85">
        <v>5</v>
      </c>
      <c r="BY14" s="85">
        <v>6</v>
      </c>
      <c r="BZ14" s="85">
        <v>7</v>
      </c>
      <c r="CA14" s="85">
        <v>8</v>
      </c>
      <c r="CB14" s="88">
        <v>9</v>
      </c>
      <c r="CC14" s="86">
        <v>10</v>
      </c>
      <c r="CD14" s="85">
        <v>11</v>
      </c>
      <c r="CE14" s="85">
        <v>12</v>
      </c>
      <c r="CF14" s="85">
        <v>13</v>
      </c>
      <c r="CG14" s="85">
        <v>14</v>
      </c>
      <c r="CH14" s="85">
        <v>15</v>
      </c>
      <c r="CI14" s="85">
        <v>16</v>
      </c>
      <c r="CJ14" s="85">
        <v>17</v>
      </c>
      <c r="CK14" s="85">
        <v>18</v>
      </c>
      <c r="CL14" s="85">
        <v>19</v>
      </c>
      <c r="CM14" s="85">
        <v>20</v>
      </c>
      <c r="CN14" s="85">
        <v>21</v>
      </c>
      <c r="CO14" s="85">
        <v>22</v>
      </c>
      <c r="CP14" s="85">
        <v>23</v>
      </c>
      <c r="CQ14" s="85">
        <v>24</v>
      </c>
      <c r="CR14" s="85">
        <v>25</v>
      </c>
      <c r="CS14" s="85">
        <v>26</v>
      </c>
      <c r="CT14" s="85">
        <v>27</v>
      </c>
      <c r="CU14" s="85">
        <v>28</v>
      </c>
      <c r="CV14" s="85">
        <v>29</v>
      </c>
      <c r="CW14" s="85">
        <v>30</v>
      </c>
      <c r="CX14" s="85">
        <v>31</v>
      </c>
      <c r="CY14" s="85">
        <v>32</v>
      </c>
      <c r="CZ14" s="85">
        <v>33</v>
      </c>
      <c r="DA14" s="5"/>
      <c r="DB14" s="5"/>
      <c r="DC14" s="5"/>
      <c r="DD14" s="5"/>
      <c r="DE14" s="5"/>
      <c r="DF14" s="5"/>
      <c r="DG14" s="42"/>
      <c r="DH14" s="43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42"/>
      <c r="EM14" s="43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42"/>
      <c r="FR14" s="43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4"/>
      <c r="GV14" s="43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82"/>
      <c r="HM14" s="82"/>
      <c r="HN14" s="82"/>
      <c r="HO14" s="82"/>
      <c r="HP14" s="82"/>
      <c r="HQ14" s="82"/>
      <c r="HR14" s="82"/>
      <c r="HS14" s="82"/>
      <c r="HT14" s="82"/>
      <c r="HU14" s="82"/>
      <c r="HV14" s="82"/>
      <c r="HW14" s="82"/>
      <c r="HX14" s="82"/>
      <c r="HY14" s="4"/>
      <c r="HZ14" s="84"/>
      <c r="IA14" s="78"/>
      <c r="IB14" s="78"/>
      <c r="IC14" s="78"/>
      <c r="ID14" s="78"/>
      <c r="IE14" s="78"/>
      <c r="IF14" s="78"/>
      <c r="IG14" s="78"/>
      <c r="IH14" s="78"/>
      <c r="II14" s="78"/>
      <c r="IJ14" s="78"/>
      <c r="IK14" s="78"/>
      <c r="IL14" s="78"/>
      <c r="IM14" s="78"/>
      <c r="IN14" s="78"/>
      <c r="IO14" s="5"/>
      <c r="IP14" s="79"/>
      <c r="IQ14" s="79"/>
      <c r="IR14" s="79"/>
      <c r="IS14" s="79"/>
      <c r="IT14" s="79"/>
      <c r="IU14" s="79"/>
      <c r="IV14" s="79"/>
      <c r="IW14" s="79"/>
      <c r="IX14" s="79"/>
      <c r="IY14" s="79"/>
      <c r="IZ14" s="79"/>
      <c r="JA14" s="79"/>
      <c r="JB14" s="79"/>
      <c r="JC14" s="79"/>
    </row>
    <row r="15" spans="3:263" ht="30" customHeight="1">
      <c r="C15" s="105" t="s">
        <v>60</v>
      </c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42"/>
      <c r="S15" s="43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85">
        <v>1</v>
      </c>
      <c r="AF15" s="85">
        <v>2</v>
      </c>
      <c r="AG15" s="85">
        <v>3</v>
      </c>
      <c r="AH15" s="85">
        <v>4</v>
      </c>
      <c r="AI15" s="85">
        <v>5</v>
      </c>
      <c r="AJ15" s="85">
        <v>6</v>
      </c>
      <c r="AK15" s="85">
        <v>7</v>
      </c>
      <c r="AL15" s="85">
        <v>8</v>
      </c>
      <c r="AM15" s="85">
        <v>9</v>
      </c>
      <c r="AN15" s="85">
        <v>10</v>
      </c>
      <c r="AO15" s="85">
        <v>11</v>
      </c>
      <c r="AP15" s="85">
        <v>12</v>
      </c>
      <c r="AQ15" s="85">
        <v>13</v>
      </c>
      <c r="AR15" s="85">
        <v>14</v>
      </c>
      <c r="AS15" s="85">
        <v>15</v>
      </c>
      <c r="AT15" s="85">
        <v>16</v>
      </c>
      <c r="AU15" s="85">
        <v>17</v>
      </c>
      <c r="AV15" s="85">
        <v>18</v>
      </c>
      <c r="AW15" s="88">
        <v>19</v>
      </c>
      <c r="AX15" s="86">
        <v>20</v>
      </c>
      <c r="AY15" s="85">
        <v>21</v>
      </c>
      <c r="AZ15" s="85">
        <v>22</v>
      </c>
      <c r="BA15" s="85">
        <v>23</v>
      </c>
      <c r="BB15" s="85">
        <v>24</v>
      </c>
      <c r="BC15" s="85">
        <v>25</v>
      </c>
      <c r="BD15" s="85">
        <v>26</v>
      </c>
      <c r="BE15" s="85">
        <v>27</v>
      </c>
      <c r="BF15" s="85">
        <v>28</v>
      </c>
      <c r="BG15" s="85">
        <v>29</v>
      </c>
      <c r="BH15" s="85">
        <v>30</v>
      </c>
      <c r="BI15" s="85">
        <v>31</v>
      </c>
      <c r="BJ15" s="85">
        <v>32</v>
      </c>
      <c r="BK15" s="85">
        <v>33</v>
      </c>
      <c r="BL15" s="85">
        <v>34</v>
      </c>
      <c r="BM15" s="85">
        <v>35</v>
      </c>
      <c r="BN15" s="85">
        <v>36</v>
      </c>
      <c r="BO15" s="85">
        <v>37</v>
      </c>
      <c r="BP15" s="85">
        <v>38</v>
      </c>
      <c r="BQ15" s="85">
        <v>39</v>
      </c>
      <c r="BR15" s="85">
        <v>40</v>
      </c>
      <c r="BS15" s="85">
        <v>41</v>
      </c>
      <c r="BT15" s="85">
        <v>42</v>
      </c>
      <c r="BU15" s="85">
        <v>43</v>
      </c>
      <c r="BV15" s="85">
        <v>44</v>
      </c>
      <c r="BW15" s="85">
        <v>45</v>
      </c>
      <c r="BX15" s="85">
        <v>46</v>
      </c>
      <c r="BY15" s="85">
        <v>47</v>
      </c>
      <c r="BZ15" s="85">
        <v>48</v>
      </c>
      <c r="CA15" s="85">
        <v>49</v>
      </c>
      <c r="CB15" s="88">
        <v>50</v>
      </c>
      <c r="CC15" s="86">
        <v>51</v>
      </c>
      <c r="CD15" s="85">
        <v>52</v>
      </c>
      <c r="CE15" s="85">
        <v>53</v>
      </c>
      <c r="CF15" s="85">
        <v>54</v>
      </c>
      <c r="CG15" s="85">
        <v>55</v>
      </c>
      <c r="CH15" s="85">
        <v>56</v>
      </c>
      <c r="CI15" s="85">
        <v>57</v>
      </c>
      <c r="CJ15" s="85">
        <v>58</v>
      </c>
      <c r="CK15" s="85">
        <v>59</v>
      </c>
      <c r="CL15" s="85">
        <v>60</v>
      </c>
      <c r="CM15" s="85">
        <v>61</v>
      </c>
      <c r="CN15" s="85">
        <v>62</v>
      </c>
      <c r="CO15" s="85">
        <v>63</v>
      </c>
      <c r="CP15" s="85">
        <v>64</v>
      </c>
      <c r="CQ15" s="85">
        <v>65</v>
      </c>
      <c r="CR15" s="85">
        <v>66</v>
      </c>
      <c r="CS15" s="85">
        <v>67</v>
      </c>
      <c r="CT15" s="85">
        <v>68</v>
      </c>
      <c r="CU15" s="85">
        <v>69</v>
      </c>
      <c r="CV15" s="85">
        <v>70</v>
      </c>
      <c r="CW15" s="85">
        <v>71</v>
      </c>
      <c r="CX15" s="85">
        <v>72</v>
      </c>
      <c r="CY15" s="85">
        <v>73</v>
      </c>
      <c r="CZ15" s="85">
        <v>74</v>
      </c>
      <c r="DA15" s="85">
        <v>75</v>
      </c>
      <c r="DB15" s="85">
        <v>76</v>
      </c>
      <c r="DC15" s="85">
        <v>77</v>
      </c>
      <c r="DD15" s="85">
        <v>78</v>
      </c>
      <c r="DE15" s="85">
        <v>79</v>
      </c>
      <c r="DF15" s="85">
        <v>80</v>
      </c>
      <c r="DG15" s="88">
        <v>81</v>
      </c>
      <c r="DH15" s="86">
        <v>82</v>
      </c>
      <c r="DI15" s="85">
        <v>83</v>
      </c>
      <c r="DJ15" s="85">
        <v>84</v>
      </c>
      <c r="DK15" s="85">
        <v>85</v>
      </c>
      <c r="DL15" s="85">
        <v>86</v>
      </c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42"/>
      <c r="EM15" s="43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42"/>
      <c r="FR15" s="43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42"/>
      <c r="GV15" s="43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5"/>
      <c r="HX15" s="5"/>
      <c r="HY15" s="42"/>
      <c r="HZ15" s="84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5"/>
      <c r="IM15" s="82"/>
      <c r="IN15" s="82"/>
      <c r="IO15" s="82"/>
      <c r="IP15" s="82"/>
      <c r="IQ15" s="82"/>
      <c r="IR15" s="4"/>
      <c r="IS15" s="79"/>
      <c r="IT15" s="79"/>
      <c r="IU15" s="79"/>
      <c r="IV15" s="79"/>
      <c r="IW15" s="79"/>
      <c r="IX15" s="79"/>
      <c r="IY15" s="79"/>
      <c r="IZ15" s="79"/>
      <c r="JA15" s="79"/>
      <c r="JB15" s="79"/>
      <c r="JC15" s="79"/>
    </row>
    <row r="16" spans="3:263" ht="30" customHeight="1">
      <c r="C16" s="105" t="s">
        <v>61</v>
      </c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42"/>
      <c r="S16" s="43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42"/>
      <c r="AX16" s="43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42"/>
      <c r="CC16" s="43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42"/>
      <c r="DH16" s="43"/>
      <c r="DI16" s="5"/>
      <c r="DJ16" s="5"/>
      <c r="DK16" s="5"/>
      <c r="DL16" s="5"/>
      <c r="DM16" s="85">
        <v>1</v>
      </c>
      <c r="DN16" s="85">
        <v>2</v>
      </c>
      <c r="DO16" s="85">
        <v>3</v>
      </c>
      <c r="DP16" s="85">
        <v>4</v>
      </c>
      <c r="DQ16" s="85">
        <v>5</v>
      </c>
      <c r="DR16" s="85">
        <v>6</v>
      </c>
      <c r="DS16" s="85">
        <v>7</v>
      </c>
      <c r="DT16" s="85">
        <v>8</v>
      </c>
      <c r="DU16" s="85">
        <v>9</v>
      </c>
      <c r="DV16" s="85">
        <v>10</v>
      </c>
      <c r="DW16" s="85">
        <v>11</v>
      </c>
      <c r="DX16" s="85">
        <v>12</v>
      </c>
      <c r="DY16" s="85">
        <v>13</v>
      </c>
      <c r="DZ16" s="85">
        <v>14</v>
      </c>
      <c r="EA16" s="85">
        <v>15</v>
      </c>
      <c r="EB16" s="85">
        <v>16</v>
      </c>
      <c r="EC16" s="85">
        <v>17</v>
      </c>
      <c r="ED16" s="85">
        <v>18</v>
      </c>
      <c r="EE16" s="85">
        <v>19</v>
      </c>
      <c r="EF16" s="85">
        <v>20</v>
      </c>
      <c r="EG16" s="85">
        <v>21</v>
      </c>
      <c r="EH16" s="85">
        <v>22</v>
      </c>
      <c r="EI16" s="85">
        <v>23</v>
      </c>
      <c r="EJ16" s="85">
        <v>24</v>
      </c>
      <c r="EK16" s="85">
        <v>25</v>
      </c>
      <c r="EL16" s="88">
        <v>26</v>
      </c>
      <c r="EM16" s="86">
        <v>27</v>
      </c>
      <c r="EN16" s="85">
        <v>28</v>
      </c>
      <c r="EO16" s="85">
        <v>29</v>
      </c>
      <c r="EP16" s="85">
        <v>30</v>
      </c>
      <c r="EQ16" s="85">
        <v>31</v>
      </c>
      <c r="ER16" s="85">
        <v>32</v>
      </c>
      <c r="ES16" s="85">
        <v>33</v>
      </c>
      <c r="ET16" s="85">
        <v>34</v>
      </c>
      <c r="EU16" s="85">
        <v>35</v>
      </c>
      <c r="EV16" s="85">
        <v>36</v>
      </c>
      <c r="EW16" s="85">
        <v>37</v>
      </c>
      <c r="EX16" s="85">
        <v>38</v>
      </c>
      <c r="EY16" s="85">
        <v>39</v>
      </c>
      <c r="EZ16" s="85">
        <v>40</v>
      </c>
      <c r="FA16" s="85">
        <v>41</v>
      </c>
      <c r="FB16" s="85">
        <v>42</v>
      </c>
      <c r="FC16" s="85">
        <v>43</v>
      </c>
      <c r="FD16" s="85">
        <v>44</v>
      </c>
      <c r="FE16" s="85">
        <v>45</v>
      </c>
      <c r="FF16" s="85">
        <v>46</v>
      </c>
      <c r="FG16" s="85">
        <v>47</v>
      </c>
      <c r="FH16" s="85">
        <v>48</v>
      </c>
      <c r="FI16" s="85">
        <v>49</v>
      </c>
      <c r="FJ16" s="85">
        <v>50</v>
      </c>
      <c r="FK16" s="85">
        <v>51</v>
      </c>
      <c r="FL16" s="85">
        <v>52</v>
      </c>
      <c r="FM16" s="85">
        <v>53</v>
      </c>
      <c r="FN16" s="85">
        <v>54</v>
      </c>
      <c r="FO16" s="85">
        <v>55</v>
      </c>
      <c r="FP16" s="85">
        <v>56</v>
      </c>
      <c r="FQ16" s="88">
        <v>57</v>
      </c>
      <c r="FR16" s="86">
        <v>58</v>
      </c>
      <c r="FS16" s="85">
        <v>59</v>
      </c>
      <c r="FT16" s="85">
        <v>60</v>
      </c>
      <c r="FU16" s="85">
        <v>61</v>
      </c>
      <c r="FV16" s="85">
        <v>62</v>
      </c>
      <c r="FW16" s="85">
        <v>63</v>
      </c>
      <c r="FX16" s="85">
        <v>64</v>
      </c>
      <c r="FY16" s="85">
        <v>65</v>
      </c>
      <c r="FZ16" s="85">
        <v>66</v>
      </c>
      <c r="GA16" s="85">
        <v>67</v>
      </c>
      <c r="GB16" s="85">
        <v>68</v>
      </c>
      <c r="GC16" s="85">
        <v>69</v>
      </c>
      <c r="GD16" s="85">
        <v>70</v>
      </c>
      <c r="GE16" s="85">
        <v>71</v>
      </c>
      <c r="GF16" s="85">
        <v>72</v>
      </c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42"/>
      <c r="GV16" s="43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4"/>
      <c r="HZ16" s="81"/>
      <c r="IA16" s="82"/>
      <c r="IB16" s="82"/>
      <c r="IC16" s="82"/>
      <c r="ID16" s="82"/>
      <c r="IE16" s="82"/>
      <c r="IF16" s="80"/>
      <c r="IG16" s="80"/>
      <c r="IH16" s="80"/>
      <c r="II16" s="80"/>
      <c r="IJ16" s="80"/>
      <c r="IK16" s="80"/>
      <c r="IL16" s="5"/>
      <c r="IM16" s="82"/>
      <c r="IN16" s="82"/>
      <c r="IO16" s="82"/>
      <c r="IP16" s="82"/>
      <c r="IQ16" s="82"/>
      <c r="IR16" s="4"/>
      <c r="IS16" s="79"/>
      <c r="IT16" s="79"/>
      <c r="IU16" s="79"/>
      <c r="IV16" s="79"/>
      <c r="IW16" s="79"/>
      <c r="IX16" s="79"/>
      <c r="IY16" s="79"/>
      <c r="IZ16" s="79"/>
      <c r="JA16" s="79"/>
      <c r="JB16" s="79"/>
      <c r="JC16" s="79"/>
    </row>
    <row r="17" spans="3:263" ht="30" customHeight="1" thickBot="1">
      <c r="C17" s="105" t="s">
        <v>62</v>
      </c>
      <c r="D17" s="98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102"/>
      <c r="S17" s="101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102"/>
      <c r="AX17" s="101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102"/>
      <c r="CC17" s="101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102"/>
      <c r="DH17" s="101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102"/>
      <c r="EM17" s="101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102"/>
      <c r="FR17" s="101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6">
        <v>1</v>
      </c>
      <c r="GH17" s="96">
        <v>2</v>
      </c>
      <c r="GI17" s="96">
        <v>3</v>
      </c>
      <c r="GJ17" s="96">
        <v>4</v>
      </c>
      <c r="GK17" s="96">
        <v>5</v>
      </c>
      <c r="GL17" s="96">
        <v>6</v>
      </c>
      <c r="GM17" s="96">
        <v>7</v>
      </c>
      <c r="GN17" s="96">
        <v>8</v>
      </c>
      <c r="GO17" s="96">
        <v>9</v>
      </c>
      <c r="GP17" s="96">
        <v>10</v>
      </c>
      <c r="GQ17" s="96">
        <v>11</v>
      </c>
      <c r="GR17" s="96">
        <v>12</v>
      </c>
      <c r="GS17" s="96">
        <v>13</v>
      </c>
      <c r="GT17" s="96">
        <v>14</v>
      </c>
      <c r="GU17" s="100">
        <v>15</v>
      </c>
      <c r="GV17" s="83">
        <v>16</v>
      </c>
      <c r="GW17" s="96">
        <v>17</v>
      </c>
      <c r="GX17" s="96">
        <v>18</v>
      </c>
      <c r="GY17" s="96">
        <v>19</v>
      </c>
      <c r="GZ17" s="96">
        <v>20</v>
      </c>
      <c r="HA17" s="96">
        <v>21</v>
      </c>
      <c r="HB17" s="96">
        <v>22</v>
      </c>
      <c r="HC17" s="96">
        <v>23</v>
      </c>
      <c r="HD17" s="96">
        <v>24</v>
      </c>
      <c r="HE17" s="96">
        <v>25</v>
      </c>
      <c r="HF17" s="96">
        <v>26</v>
      </c>
      <c r="HG17" s="96">
        <v>27</v>
      </c>
      <c r="HH17" s="96">
        <v>28</v>
      </c>
      <c r="HI17" s="96">
        <v>29</v>
      </c>
      <c r="HJ17" s="96">
        <v>30</v>
      </c>
      <c r="HK17" s="96">
        <v>31</v>
      </c>
      <c r="HL17" s="96">
        <v>32</v>
      </c>
      <c r="HM17" s="96">
        <v>33</v>
      </c>
      <c r="HN17" s="96">
        <v>34</v>
      </c>
      <c r="HO17" s="96">
        <v>35</v>
      </c>
      <c r="HP17" s="96">
        <v>36</v>
      </c>
      <c r="HQ17" s="96">
        <v>37</v>
      </c>
      <c r="HR17" s="96">
        <v>38</v>
      </c>
      <c r="HS17" s="96">
        <v>39</v>
      </c>
      <c r="HT17" s="96">
        <v>40</v>
      </c>
      <c r="HU17" s="96">
        <v>41</v>
      </c>
      <c r="HV17" s="96">
        <v>42</v>
      </c>
      <c r="HW17" s="96">
        <v>43</v>
      </c>
      <c r="HX17" s="89"/>
      <c r="HY17" s="90"/>
      <c r="HZ17" s="81"/>
      <c r="IA17" s="82"/>
      <c r="IB17" s="82"/>
      <c r="IC17" s="82"/>
      <c r="ID17" s="82"/>
      <c r="IE17" s="82"/>
      <c r="IF17" s="80"/>
      <c r="IG17" s="80"/>
      <c r="IH17" s="80"/>
      <c r="II17" s="80"/>
      <c r="IJ17" s="80"/>
      <c r="IK17" s="80"/>
      <c r="IL17" s="5"/>
      <c r="IM17" s="82"/>
      <c r="IN17" s="82"/>
      <c r="IO17" s="82"/>
      <c r="IP17" s="82"/>
      <c r="IQ17" s="82"/>
      <c r="IR17" s="4"/>
      <c r="IS17" s="79"/>
      <c r="IT17" s="79"/>
      <c r="IU17" s="79"/>
      <c r="IV17" s="79"/>
      <c r="IW17" s="79"/>
      <c r="IX17" s="79"/>
      <c r="IY17" s="79"/>
      <c r="IZ17" s="79"/>
      <c r="JA17" s="79"/>
      <c r="JB17" s="79"/>
      <c r="JC17" s="79"/>
    </row>
    <row r="18" spans="3:263" ht="30" customHeight="1" thickBot="1">
      <c r="C18" s="8" t="s">
        <v>15</v>
      </c>
      <c r="D18" s="103">
        <v>1</v>
      </c>
      <c r="E18" s="103">
        <v>2</v>
      </c>
      <c r="F18" s="103">
        <v>3</v>
      </c>
      <c r="G18" s="103">
        <v>4</v>
      </c>
      <c r="H18" s="103">
        <v>5</v>
      </c>
      <c r="I18" s="103">
        <v>6</v>
      </c>
      <c r="J18" s="103">
        <v>7</v>
      </c>
      <c r="K18" s="103">
        <v>8</v>
      </c>
      <c r="L18" s="103">
        <v>9</v>
      </c>
      <c r="M18" s="103">
        <v>10</v>
      </c>
      <c r="N18" s="103">
        <v>11</v>
      </c>
      <c r="O18" s="103">
        <v>12</v>
      </c>
      <c r="P18" s="103">
        <v>13</v>
      </c>
      <c r="Q18" s="103">
        <v>14</v>
      </c>
      <c r="R18" s="104">
        <v>15</v>
      </c>
      <c r="S18" s="103">
        <v>16</v>
      </c>
      <c r="T18" s="103">
        <v>17</v>
      </c>
      <c r="U18" s="103">
        <v>18</v>
      </c>
      <c r="V18" s="103">
        <v>19</v>
      </c>
      <c r="W18" s="103">
        <v>20</v>
      </c>
      <c r="X18" s="103">
        <v>21</v>
      </c>
      <c r="Y18" s="103">
        <v>22</v>
      </c>
      <c r="Z18" s="103">
        <v>23</v>
      </c>
      <c r="AA18" s="103">
        <v>24</v>
      </c>
      <c r="AB18" s="103">
        <v>25</v>
      </c>
      <c r="AC18" s="103">
        <v>26</v>
      </c>
      <c r="AD18" s="103">
        <v>27</v>
      </c>
      <c r="AE18" s="103">
        <v>28</v>
      </c>
      <c r="AF18" s="103">
        <v>29</v>
      </c>
      <c r="AG18" s="103">
        <v>30</v>
      </c>
      <c r="AH18" s="103">
        <v>31</v>
      </c>
      <c r="AI18" s="103">
        <v>32</v>
      </c>
      <c r="AJ18" s="103">
        <v>33</v>
      </c>
      <c r="AK18" s="103">
        <v>34</v>
      </c>
      <c r="AL18" s="103">
        <v>35</v>
      </c>
      <c r="AM18" s="103">
        <v>36</v>
      </c>
      <c r="AN18" s="103">
        <v>37</v>
      </c>
      <c r="AO18" s="103">
        <v>38</v>
      </c>
      <c r="AP18" s="103">
        <v>39</v>
      </c>
      <c r="AQ18" s="103">
        <v>40</v>
      </c>
      <c r="AR18" s="103">
        <v>41</v>
      </c>
      <c r="AS18" s="103">
        <v>42</v>
      </c>
      <c r="AT18" s="103">
        <v>43</v>
      </c>
      <c r="AU18" s="103">
        <v>44</v>
      </c>
      <c r="AV18" s="103">
        <v>45</v>
      </c>
      <c r="AW18" s="104">
        <v>46</v>
      </c>
      <c r="AX18" s="103">
        <v>47</v>
      </c>
      <c r="AY18" s="103">
        <v>48</v>
      </c>
      <c r="AZ18" s="103">
        <v>49</v>
      </c>
      <c r="BA18" s="103">
        <v>50</v>
      </c>
      <c r="BB18" s="103">
        <v>51</v>
      </c>
      <c r="BC18" s="103">
        <v>52</v>
      </c>
      <c r="BD18" s="103">
        <v>53</v>
      </c>
      <c r="BE18" s="103">
        <v>54</v>
      </c>
      <c r="BF18" s="103">
        <v>55</v>
      </c>
      <c r="BG18" s="103">
        <v>56</v>
      </c>
      <c r="BH18" s="103">
        <v>57</v>
      </c>
      <c r="BI18" s="103">
        <v>58</v>
      </c>
      <c r="BJ18" s="103">
        <v>59</v>
      </c>
      <c r="BK18" s="103">
        <v>60</v>
      </c>
      <c r="BL18" s="103">
        <v>61</v>
      </c>
      <c r="BM18" s="103">
        <v>62</v>
      </c>
      <c r="BN18" s="103">
        <v>63</v>
      </c>
      <c r="BO18" s="103">
        <v>64</v>
      </c>
      <c r="BP18" s="103">
        <v>65</v>
      </c>
      <c r="BQ18" s="103">
        <v>66</v>
      </c>
      <c r="BR18" s="103">
        <v>67</v>
      </c>
      <c r="BS18" s="103">
        <v>68</v>
      </c>
      <c r="BT18" s="103">
        <v>69</v>
      </c>
      <c r="BU18" s="103">
        <v>70</v>
      </c>
      <c r="BV18" s="103">
        <v>71</v>
      </c>
      <c r="BW18" s="103">
        <v>72</v>
      </c>
      <c r="BX18" s="103">
        <v>73</v>
      </c>
      <c r="BY18" s="103">
        <v>74</v>
      </c>
      <c r="BZ18" s="103">
        <v>75</v>
      </c>
      <c r="CA18" s="103">
        <v>76</v>
      </c>
      <c r="CB18" s="104">
        <v>77</v>
      </c>
      <c r="CC18" s="103">
        <v>78</v>
      </c>
      <c r="CD18" s="103">
        <v>79</v>
      </c>
      <c r="CE18" s="103">
        <v>80</v>
      </c>
      <c r="CF18" s="103">
        <v>81</v>
      </c>
      <c r="CG18" s="103">
        <v>82</v>
      </c>
      <c r="CH18" s="103">
        <v>83</v>
      </c>
      <c r="CI18" s="103">
        <v>84</v>
      </c>
      <c r="CJ18" s="103">
        <v>85</v>
      </c>
      <c r="CK18" s="103">
        <v>86</v>
      </c>
      <c r="CL18" s="103">
        <v>87</v>
      </c>
      <c r="CM18" s="103">
        <v>88</v>
      </c>
      <c r="CN18" s="103">
        <v>89</v>
      </c>
      <c r="CO18" s="103">
        <v>90</v>
      </c>
      <c r="CP18" s="103">
        <v>91</v>
      </c>
      <c r="CQ18" s="103">
        <v>92</v>
      </c>
      <c r="CR18" s="103">
        <v>93</v>
      </c>
      <c r="CS18" s="103">
        <v>94</v>
      </c>
      <c r="CT18" s="103">
        <v>95</v>
      </c>
      <c r="CU18" s="103">
        <v>96</v>
      </c>
      <c r="CV18" s="103">
        <v>97</v>
      </c>
      <c r="CW18" s="103">
        <v>98</v>
      </c>
      <c r="CX18" s="103">
        <v>99</v>
      </c>
      <c r="CY18" s="91">
        <v>100</v>
      </c>
      <c r="CZ18" s="91">
        <v>101</v>
      </c>
      <c r="DA18" s="91">
        <v>102</v>
      </c>
      <c r="DB18" s="91">
        <v>103</v>
      </c>
      <c r="DC18" s="91">
        <v>104</v>
      </c>
      <c r="DD18" s="91">
        <v>105</v>
      </c>
      <c r="DE18" s="91">
        <v>106</v>
      </c>
      <c r="DF18" s="91">
        <v>107</v>
      </c>
      <c r="DG18" s="97">
        <v>108</v>
      </c>
      <c r="DH18" s="91">
        <v>109</v>
      </c>
      <c r="DI18" s="91">
        <v>110</v>
      </c>
      <c r="DJ18" s="91">
        <v>111</v>
      </c>
      <c r="DK18" s="91">
        <v>112</v>
      </c>
      <c r="DL18" s="91">
        <v>113</v>
      </c>
      <c r="DM18" s="91">
        <v>114</v>
      </c>
      <c r="DN18" s="91">
        <v>115</v>
      </c>
      <c r="DO18" s="91">
        <v>116</v>
      </c>
      <c r="DP18" s="91">
        <v>117</v>
      </c>
      <c r="DQ18" s="91">
        <v>118</v>
      </c>
      <c r="DR18" s="91">
        <v>119</v>
      </c>
      <c r="DS18" s="91">
        <v>120</v>
      </c>
      <c r="DT18" s="91">
        <v>121</v>
      </c>
      <c r="DU18" s="91">
        <v>122</v>
      </c>
      <c r="DV18" s="91">
        <v>123</v>
      </c>
      <c r="DW18" s="91">
        <v>124</v>
      </c>
      <c r="DX18" s="91">
        <v>125</v>
      </c>
      <c r="DY18" s="91">
        <v>126</v>
      </c>
      <c r="DZ18" s="91">
        <v>127</v>
      </c>
      <c r="EA18" s="91">
        <v>128</v>
      </c>
      <c r="EB18" s="91">
        <v>129</v>
      </c>
      <c r="EC18" s="91">
        <v>130</v>
      </c>
      <c r="ED18" s="91">
        <v>131</v>
      </c>
      <c r="EE18" s="91">
        <v>132</v>
      </c>
      <c r="EF18" s="91">
        <v>133</v>
      </c>
      <c r="EG18" s="91">
        <v>134</v>
      </c>
      <c r="EH18" s="91">
        <v>135</v>
      </c>
      <c r="EI18" s="91">
        <v>136</v>
      </c>
      <c r="EJ18" s="91">
        <v>137</v>
      </c>
      <c r="EK18" s="91">
        <v>138</v>
      </c>
      <c r="EL18" s="97">
        <v>139</v>
      </c>
      <c r="EM18" s="91">
        <v>140</v>
      </c>
      <c r="EN18" s="91">
        <v>141</v>
      </c>
      <c r="EO18" s="91">
        <v>142</v>
      </c>
      <c r="EP18" s="91">
        <v>143</v>
      </c>
      <c r="EQ18" s="91">
        <v>144</v>
      </c>
      <c r="ER18" s="91">
        <v>145</v>
      </c>
      <c r="ES18" s="91">
        <v>146</v>
      </c>
      <c r="ET18" s="91">
        <v>147</v>
      </c>
      <c r="EU18" s="91">
        <v>148</v>
      </c>
      <c r="EV18" s="91">
        <v>149</v>
      </c>
      <c r="EW18" s="91">
        <v>150</v>
      </c>
      <c r="EX18" s="91">
        <v>151</v>
      </c>
      <c r="EY18" s="91">
        <v>152</v>
      </c>
      <c r="EZ18" s="91">
        <v>153</v>
      </c>
      <c r="FA18" s="91">
        <v>154</v>
      </c>
      <c r="FB18" s="91">
        <v>155</v>
      </c>
      <c r="FC18" s="91">
        <v>156</v>
      </c>
      <c r="FD18" s="91">
        <v>157</v>
      </c>
      <c r="FE18" s="91">
        <v>158</v>
      </c>
      <c r="FF18" s="91">
        <v>159</v>
      </c>
      <c r="FG18" s="91">
        <v>160</v>
      </c>
      <c r="FH18" s="91">
        <v>161</v>
      </c>
      <c r="FI18" s="91">
        <v>162</v>
      </c>
      <c r="FJ18" s="91">
        <v>163</v>
      </c>
      <c r="FK18" s="91">
        <v>164</v>
      </c>
      <c r="FL18" s="91">
        <v>165</v>
      </c>
      <c r="FM18" s="91">
        <v>166</v>
      </c>
      <c r="FN18" s="91">
        <v>167</v>
      </c>
      <c r="FO18" s="91">
        <v>168</v>
      </c>
      <c r="FP18" s="91">
        <v>169</v>
      </c>
      <c r="FQ18" s="97">
        <v>170</v>
      </c>
      <c r="FR18" s="91">
        <v>171</v>
      </c>
      <c r="FS18" s="91">
        <v>172</v>
      </c>
      <c r="FT18" s="91">
        <v>173</v>
      </c>
      <c r="FU18" s="91">
        <v>174</v>
      </c>
      <c r="FV18" s="91">
        <v>175</v>
      </c>
      <c r="FW18" s="91">
        <v>176</v>
      </c>
      <c r="FX18" s="91">
        <v>177</v>
      </c>
      <c r="FY18" s="91">
        <v>178</v>
      </c>
      <c r="FZ18" s="91">
        <v>179</v>
      </c>
      <c r="GA18" s="91">
        <v>180</v>
      </c>
      <c r="GB18" s="91">
        <v>181</v>
      </c>
      <c r="GC18" s="91">
        <v>182</v>
      </c>
      <c r="GD18" s="91">
        <v>183</v>
      </c>
      <c r="GE18" s="91">
        <v>184</v>
      </c>
      <c r="GF18" s="91">
        <v>185</v>
      </c>
      <c r="GG18" s="91">
        <v>186</v>
      </c>
      <c r="GH18" s="91">
        <v>187</v>
      </c>
      <c r="GI18" s="91">
        <v>188</v>
      </c>
      <c r="GJ18" s="91">
        <v>189</v>
      </c>
      <c r="GK18" s="91">
        <v>190</v>
      </c>
      <c r="GL18" s="91">
        <v>191</v>
      </c>
      <c r="GM18" s="91">
        <v>192</v>
      </c>
      <c r="GN18" s="91">
        <v>193</v>
      </c>
      <c r="GO18" s="91">
        <v>194</v>
      </c>
      <c r="GP18" s="91">
        <v>195</v>
      </c>
      <c r="GQ18" s="91">
        <v>196</v>
      </c>
      <c r="GR18" s="91">
        <v>197</v>
      </c>
      <c r="GS18" s="91">
        <v>198</v>
      </c>
      <c r="GT18" s="91">
        <v>199</v>
      </c>
      <c r="GU18" s="97">
        <v>200</v>
      </c>
      <c r="GV18" s="91">
        <v>201</v>
      </c>
      <c r="GW18" s="91">
        <v>202</v>
      </c>
      <c r="GX18" s="91">
        <v>203</v>
      </c>
      <c r="GY18" s="91">
        <v>204</v>
      </c>
      <c r="GZ18" s="91">
        <v>205</v>
      </c>
      <c r="HA18" s="91">
        <v>206</v>
      </c>
      <c r="HB18" s="91">
        <v>207</v>
      </c>
      <c r="HC18" s="91">
        <v>208</v>
      </c>
      <c r="HD18" s="91">
        <v>209</v>
      </c>
      <c r="HE18" s="91">
        <v>210</v>
      </c>
      <c r="HF18" s="91">
        <v>211</v>
      </c>
      <c r="HG18" s="91">
        <v>212</v>
      </c>
      <c r="HH18" s="91">
        <v>213</v>
      </c>
      <c r="HI18" s="91">
        <v>214</v>
      </c>
      <c r="HJ18" s="91">
        <v>215</v>
      </c>
      <c r="HK18" s="91">
        <v>216</v>
      </c>
      <c r="HL18" s="91">
        <v>217</v>
      </c>
      <c r="HM18" s="91">
        <v>218</v>
      </c>
      <c r="HN18" s="91">
        <v>219</v>
      </c>
      <c r="HO18" s="91">
        <v>220</v>
      </c>
      <c r="HP18" s="91">
        <v>221</v>
      </c>
      <c r="HQ18" s="91">
        <v>222</v>
      </c>
      <c r="HR18" s="91">
        <v>223</v>
      </c>
      <c r="HS18" s="91">
        <v>224</v>
      </c>
      <c r="HT18" s="91">
        <v>225</v>
      </c>
      <c r="HU18" s="91">
        <v>226</v>
      </c>
      <c r="HV18" s="91">
        <v>227</v>
      </c>
      <c r="HW18" s="91">
        <v>228</v>
      </c>
      <c r="HX18" s="92"/>
      <c r="HY18" s="93"/>
    </row>
    <row r="21" spans="3:263">
      <c r="C21" s="2">
        <f>1+60+29+184+10</f>
        <v>284</v>
      </c>
    </row>
  </sheetData>
  <mergeCells count="10">
    <mergeCell ref="HZ3:JC3"/>
    <mergeCell ref="GV3:HQ3"/>
    <mergeCell ref="DH3:EL3"/>
    <mergeCell ref="EM3:FQ3"/>
    <mergeCell ref="C3:C4"/>
    <mergeCell ref="D3:R3"/>
    <mergeCell ref="S3:AW3"/>
    <mergeCell ref="AX3:CB3"/>
    <mergeCell ref="CC3:DG3"/>
    <mergeCell ref="FR3:GU3"/>
  </mergeCells>
  <printOptions horizontalCentered="1" verticalCentered="1"/>
  <pageMargins left="0.45" right="0.45" top="0.75" bottom="0.75" header="1.3" footer="0.3"/>
  <pageSetup paperSize="9" scale="75" orientation="landscape" verticalDpi="1200" r:id="rId1"/>
  <headerFooter>
    <oddHeader>&amp;C&amp;"-,Bold"&amp;14گراف همپوشانی تاخیرات پروژه اجرای سازه ماژولار به همراه تاسیسات مکانیکی و الکتریکی پاک علم و فناوری شهید سلیمانی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تاخیرات صورت وضعیت ها</vt:lpstr>
      <vt:lpstr>تاخیرات تعدیل - حالت 1</vt:lpstr>
      <vt:lpstr>تاخیرات تعدیل - حالت 2</vt:lpstr>
      <vt:lpstr>تاخیرات پیش پرداخت قسط 1</vt:lpstr>
      <vt:lpstr>تاخیرات پیش پرداخت قسط 2</vt:lpstr>
      <vt:lpstr>تاخیرات پیش پرداخت قسط 3</vt:lpstr>
      <vt:lpstr>همپوشانی تاخیرات</vt:lpstr>
      <vt:lpstr>'تاخیرات پیش پرداخت قسط 1'!Print_Area</vt:lpstr>
      <vt:lpstr>'تاخیرات پیش پرداخت قسط 2'!Print_Area</vt:lpstr>
      <vt:lpstr>'تاخیرات پیش پرداخت قسط 3'!Print_Area</vt:lpstr>
      <vt:lpstr>'تاخیرات تعدیل - حالت 1'!Print_Area</vt:lpstr>
      <vt:lpstr>'تاخیرات تعدیل - حالت 2'!Print_Area</vt:lpstr>
      <vt:lpstr>'تاخیرات صورت وضعیت ها'!Print_Area</vt:lpstr>
      <vt:lpstr>'همپوشانی تاخیرات'!Print_Area</vt:lpstr>
      <vt:lpstr>'همپوشانی تاخیرات'!Print_Titles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2026-09-01T10:09:01Z</dcterms:modified>
</cp:coreProperties>
</file>